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95" activeTab="1"/>
  </bookViews>
  <sheets>
    <sheet name="полная версия" sheetId="1" r:id="rId1"/>
    <sheet name="краткая" sheetId="2" r:id="rId2"/>
  </sheets>
  <definedNames>
    <definedName name="_xlnm.Print_Titles" localSheetId="1">краткая!$4:$7</definedName>
    <definedName name="_xlnm.Print_Titles" localSheetId="0">'полная версия'!$4:$7</definedName>
  </definedNames>
  <calcPr calcId="162913"/>
</workbook>
</file>

<file path=xl/calcChain.xml><?xml version="1.0" encoding="utf-8"?>
<calcChain xmlns="http://schemas.openxmlformats.org/spreadsheetml/2006/main">
  <c r="P119" i="2" l="1"/>
  <c r="O119" i="2"/>
  <c r="N119" i="2"/>
  <c r="M119" i="2"/>
  <c r="L119" i="2"/>
  <c r="P118" i="2"/>
  <c r="O118" i="2"/>
  <c r="N118" i="2"/>
  <c r="M118" i="2"/>
  <c r="L118" i="2"/>
  <c r="P117" i="2"/>
  <c r="K117" i="2"/>
  <c r="J117" i="2"/>
  <c r="I117" i="2"/>
  <c r="O117" i="2" s="1"/>
  <c r="H117" i="2"/>
  <c r="G117" i="2"/>
  <c r="F117" i="2"/>
  <c r="E117" i="2"/>
  <c r="D117" i="2"/>
  <c r="L117" i="2" s="1"/>
  <c r="P116" i="2"/>
  <c r="O116" i="2"/>
  <c r="N116" i="2"/>
  <c r="M116" i="2"/>
  <c r="L116" i="2"/>
  <c r="P115" i="2"/>
  <c r="O115" i="2"/>
  <c r="N115" i="2"/>
  <c r="M115" i="2"/>
  <c r="L115" i="2"/>
  <c r="O114" i="2"/>
  <c r="K114" i="2"/>
  <c r="J114" i="2"/>
  <c r="I114" i="2"/>
  <c r="M114" i="2" s="1"/>
  <c r="H114" i="2"/>
  <c r="P114" i="2" s="1"/>
  <c r="G114" i="2"/>
  <c r="F114" i="2"/>
  <c r="N114" i="2" s="1"/>
  <c r="E114" i="2"/>
  <c r="D114" i="2"/>
  <c r="L114" i="2" s="1"/>
  <c r="P113" i="2"/>
  <c r="O113" i="2"/>
  <c r="N113" i="2"/>
  <c r="M113" i="2"/>
  <c r="L113" i="2"/>
  <c r="P112" i="2"/>
  <c r="O112" i="2"/>
  <c r="N112" i="2"/>
  <c r="M112" i="2"/>
  <c r="L112" i="2"/>
  <c r="O111" i="2"/>
  <c r="K111" i="2"/>
  <c r="J111" i="2"/>
  <c r="I111" i="2"/>
  <c r="M111" i="2" s="1"/>
  <c r="H111" i="2"/>
  <c r="G111" i="2"/>
  <c r="F111" i="2"/>
  <c r="N111" i="2" s="1"/>
  <c r="E111" i="2"/>
  <c r="D111" i="2"/>
  <c r="P110" i="2"/>
  <c r="O110" i="2"/>
  <c r="N110" i="2"/>
  <c r="M110" i="2"/>
  <c r="L110" i="2"/>
  <c r="P109" i="2"/>
  <c r="O109" i="2"/>
  <c r="N109" i="2"/>
  <c r="M109" i="2"/>
  <c r="L109" i="2"/>
  <c r="D109" i="2"/>
  <c r="P108" i="2"/>
  <c r="N108" i="2"/>
  <c r="M108" i="2"/>
  <c r="L108" i="2"/>
  <c r="G108" i="2"/>
  <c r="G106" i="2" s="1"/>
  <c r="O106" i="2" s="1"/>
  <c r="P107" i="2"/>
  <c r="O107" i="2"/>
  <c r="N107" i="2"/>
  <c r="M107" i="2"/>
  <c r="L107" i="2"/>
  <c r="P106" i="2"/>
  <c r="F106" i="2"/>
  <c r="N106" i="2" s="1"/>
  <c r="E106" i="2"/>
  <c r="M106" i="2" s="1"/>
  <c r="D106" i="2"/>
  <c r="L106" i="2" s="1"/>
  <c r="P105" i="2"/>
  <c r="O105" i="2"/>
  <c r="N105" i="2"/>
  <c r="M105" i="2"/>
  <c r="L105" i="2"/>
  <c r="P104" i="2"/>
  <c r="O104" i="2"/>
  <c r="N104" i="2"/>
  <c r="M104" i="2"/>
  <c r="L104" i="2"/>
  <c r="P103" i="2"/>
  <c r="O103" i="2"/>
  <c r="N103" i="2"/>
  <c r="M103" i="2"/>
  <c r="L103" i="2"/>
  <c r="E103" i="2"/>
  <c r="D103" i="2"/>
  <c r="P102" i="2"/>
  <c r="O102" i="2"/>
  <c r="N102" i="2"/>
  <c r="M102" i="2"/>
  <c r="L102" i="2"/>
  <c r="P101" i="2"/>
  <c r="O101" i="2"/>
  <c r="N101" i="2"/>
  <c r="M101" i="2"/>
  <c r="L101" i="2"/>
  <c r="P100" i="2"/>
  <c r="O100" i="2"/>
  <c r="N100" i="2"/>
  <c r="E100" i="2"/>
  <c r="M100" i="2" s="1"/>
  <c r="D100" i="2"/>
  <c r="P99" i="2"/>
  <c r="O99" i="2"/>
  <c r="N99" i="2"/>
  <c r="M99" i="2"/>
  <c r="L99" i="2"/>
  <c r="D99" i="2"/>
  <c r="P98" i="2"/>
  <c r="O98" i="2"/>
  <c r="N98" i="2"/>
  <c r="M98" i="2"/>
  <c r="D98" i="2"/>
  <c r="L98" i="2" s="1"/>
  <c r="P97" i="2"/>
  <c r="O97" i="2"/>
  <c r="N97" i="2"/>
  <c r="M97" i="2"/>
  <c r="P96" i="2"/>
  <c r="O96" i="2"/>
  <c r="N96" i="2"/>
  <c r="M96" i="2"/>
  <c r="L96" i="2"/>
  <c r="P95" i="2"/>
  <c r="O95" i="2"/>
  <c r="N95" i="2"/>
  <c r="M95" i="2"/>
  <c r="L95" i="2"/>
  <c r="K94" i="2"/>
  <c r="J94" i="2"/>
  <c r="I94" i="2"/>
  <c r="L94" i="2" s="1"/>
  <c r="H94" i="2"/>
  <c r="F94" i="2"/>
  <c r="E94" i="2"/>
  <c r="D94" i="2"/>
  <c r="K93" i="2"/>
  <c r="K91" i="2" s="1"/>
  <c r="J93" i="2"/>
  <c r="I93" i="2"/>
  <c r="P93" i="2" s="1"/>
  <c r="P92" i="2"/>
  <c r="O92" i="2"/>
  <c r="N92" i="2"/>
  <c r="M92" i="2"/>
  <c r="L92" i="2"/>
  <c r="J91" i="2"/>
  <c r="H91" i="2"/>
  <c r="F91" i="2"/>
  <c r="E91" i="2"/>
  <c r="D91" i="2"/>
  <c r="P90" i="2"/>
  <c r="O90" i="2"/>
  <c r="N90" i="2"/>
  <c r="M90" i="2"/>
  <c r="L90" i="2"/>
  <c r="P89" i="2"/>
  <c r="O89" i="2"/>
  <c r="N89" i="2"/>
  <c r="M89" i="2"/>
  <c r="L89" i="2"/>
  <c r="P88" i="2"/>
  <c r="O88" i="2"/>
  <c r="L88" i="2"/>
  <c r="F88" i="2"/>
  <c r="N88" i="2" s="1"/>
  <c r="E88" i="2"/>
  <c r="M88" i="2" s="1"/>
  <c r="D88" i="2"/>
  <c r="P87" i="2"/>
  <c r="O87" i="2"/>
  <c r="N87" i="2"/>
  <c r="L87" i="2"/>
  <c r="E87" i="2"/>
  <c r="M87" i="2" s="1"/>
  <c r="P86" i="2"/>
  <c r="O86" i="2"/>
  <c r="N86" i="2"/>
  <c r="M86" i="2"/>
  <c r="L86" i="2"/>
  <c r="P85" i="2"/>
  <c r="O85" i="2"/>
  <c r="N85" i="2"/>
  <c r="E85" i="2"/>
  <c r="M85" i="2" s="1"/>
  <c r="D85" i="2"/>
  <c r="L85" i="2" s="1"/>
  <c r="P84" i="2"/>
  <c r="O84" i="2"/>
  <c r="N84" i="2"/>
  <c r="M84" i="2"/>
  <c r="L84" i="2"/>
  <c r="F84" i="2"/>
  <c r="P83" i="2"/>
  <c r="O83" i="2"/>
  <c r="N83" i="2"/>
  <c r="M83" i="2"/>
  <c r="L83" i="2"/>
  <c r="P82" i="2"/>
  <c r="O82" i="2"/>
  <c r="M82" i="2"/>
  <c r="F82" i="2"/>
  <c r="N82" i="2" s="1"/>
  <c r="E82" i="2"/>
  <c r="D82" i="2"/>
  <c r="L82" i="2" s="1"/>
  <c r="P81" i="2"/>
  <c r="O81" i="2"/>
  <c r="M81" i="2"/>
  <c r="L81" i="2"/>
  <c r="F81" i="2"/>
  <c r="N81" i="2" s="1"/>
  <c r="P80" i="2"/>
  <c r="O80" i="2"/>
  <c r="N80" i="2"/>
  <c r="M80" i="2"/>
  <c r="L80" i="2"/>
  <c r="P79" i="2"/>
  <c r="O79" i="2"/>
  <c r="F79" i="2"/>
  <c r="N79" i="2" s="1"/>
  <c r="E79" i="2"/>
  <c r="M79" i="2" s="1"/>
  <c r="D79" i="2"/>
  <c r="L79" i="2" s="1"/>
  <c r="P78" i="2"/>
  <c r="O78" i="2"/>
  <c r="N78" i="2"/>
  <c r="M78" i="2"/>
  <c r="L78" i="2"/>
  <c r="P77" i="2"/>
  <c r="O77" i="2"/>
  <c r="N77" i="2"/>
  <c r="M77" i="2"/>
  <c r="L77" i="2"/>
  <c r="K76" i="2"/>
  <c r="J76" i="2"/>
  <c r="I76" i="2"/>
  <c r="H76" i="2"/>
  <c r="G76" i="2"/>
  <c r="F76" i="2"/>
  <c r="E76" i="2"/>
  <c r="D76" i="2"/>
  <c r="O75" i="2"/>
  <c r="N75" i="2"/>
  <c r="K75" i="2"/>
  <c r="K73" i="2" s="1"/>
  <c r="J75" i="2"/>
  <c r="J27" i="2" s="1"/>
  <c r="J25" i="2" s="1"/>
  <c r="I75" i="2"/>
  <c r="M75" i="2" s="1"/>
  <c r="O74" i="2"/>
  <c r="N74" i="2"/>
  <c r="M74" i="2"/>
  <c r="L74" i="2"/>
  <c r="H74" i="2"/>
  <c r="G74" i="2"/>
  <c r="J73" i="2"/>
  <c r="I73" i="2"/>
  <c r="N73" i="2" s="1"/>
  <c r="F73" i="2"/>
  <c r="E73" i="2"/>
  <c r="M73" i="2" s="1"/>
  <c r="D73" i="2"/>
  <c r="P72" i="2"/>
  <c r="O72" i="2"/>
  <c r="N72" i="2"/>
  <c r="M72" i="2"/>
  <c r="L72" i="2"/>
  <c r="P71" i="2"/>
  <c r="O71" i="2"/>
  <c r="N71" i="2"/>
  <c r="M71" i="2"/>
  <c r="L71" i="2"/>
  <c r="K70" i="2"/>
  <c r="J70" i="2"/>
  <c r="I70" i="2"/>
  <c r="H70" i="2"/>
  <c r="G70" i="2"/>
  <c r="F70" i="2"/>
  <c r="E70" i="2"/>
  <c r="D70" i="2"/>
  <c r="P69" i="2"/>
  <c r="O69" i="2"/>
  <c r="N69" i="2"/>
  <c r="M69" i="2"/>
  <c r="L69" i="2"/>
  <c r="P68" i="2"/>
  <c r="O68" i="2"/>
  <c r="N68" i="2"/>
  <c r="M68" i="2"/>
  <c r="L68" i="2"/>
  <c r="K67" i="2"/>
  <c r="J67" i="2"/>
  <c r="I67" i="2"/>
  <c r="H67" i="2"/>
  <c r="P67" i="2" s="1"/>
  <c r="G67" i="2"/>
  <c r="F67" i="2"/>
  <c r="N67" i="2" s="1"/>
  <c r="E67" i="2"/>
  <c r="D67" i="2"/>
  <c r="L67" i="2" s="1"/>
  <c r="P66" i="2"/>
  <c r="O66" i="2"/>
  <c r="N66" i="2"/>
  <c r="M66" i="2"/>
  <c r="L66" i="2"/>
  <c r="P65" i="2"/>
  <c r="O65" i="2"/>
  <c r="N65" i="2"/>
  <c r="M65" i="2"/>
  <c r="L65" i="2"/>
  <c r="P64" i="2"/>
  <c r="O64" i="2"/>
  <c r="M64" i="2"/>
  <c r="L64" i="2"/>
  <c r="F64" i="2"/>
  <c r="N64" i="2" s="1"/>
  <c r="P63" i="2"/>
  <c r="O63" i="2"/>
  <c r="N63" i="2"/>
  <c r="M63" i="2"/>
  <c r="L63" i="2"/>
  <c r="P62" i="2"/>
  <c r="O62" i="2"/>
  <c r="N62" i="2"/>
  <c r="M62" i="2"/>
  <c r="L62" i="2"/>
  <c r="P61" i="2"/>
  <c r="O61" i="2"/>
  <c r="N61" i="2"/>
  <c r="M61" i="2"/>
  <c r="D61" i="2"/>
  <c r="L61" i="2" s="1"/>
  <c r="P60" i="2"/>
  <c r="O60" i="2"/>
  <c r="N60" i="2"/>
  <c r="M60" i="2"/>
  <c r="L60" i="2"/>
  <c r="P59" i="2"/>
  <c r="O59" i="2"/>
  <c r="N59" i="2"/>
  <c r="M59" i="2"/>
  <c r="L59" i="2"/>
  <c r="P58" i="2"/>
  <c r="G58" i="2"/>
  <c r="O58" i="2" s="1"/>
  <c r="F58" i="2"/>
  <c r="N58" i="2" s="1"/>
  <c r="E58" i="2"/>
  <c r="M58" i="2" s="1"/>
  <c r="D58" i="2"/>
  <c r="L58" i="2" s="1"/>
  <c r="P57" i="2"/>
  <c r="O57" i="2"/>
  <c r="N57" i="2"/>
  <c r="M57" i="2"/>
  <c r="L57" i="2"/>
  <c r="P56" i="2"/>
  <c r="O56" i="2"/>
  <c r="N56" i="2"/>
  <c r="M56" i="2"/>
  <c r="L56" i="2"/>
  <c r="P55" i="2"/>
  <c r="O55" i="2"/>
  <c r="N55" i="2"/>
  <c r="M55" i="2"/>
  <c r="D55" i="2"/>
  <c r="L55" i="2" s="1"/>
  <c r="P54" i="2"/>
  <c r="O54" i="2"/>
  <c r="L54" i="2"/>
  <c r="F54" i="2"/>
  <c r="E54" i="2"/>
  <c r="M54" i="2" s="1"/>
  <c r="P53" i="2"/>
  <c r="O53" i="2"/>
  <c r="N53" i="2"/>
  <c r="M53" i="2"/>
  <c r="L53" i="2"/>
  <c r="P52" i="2"/>
  <c r="L52" i="2"/>
  <c r="G52" i="2"/>
  <c r="O52" i="2" s="1"/>
  <c r="D52" i="2"/>
  <c r="P51" i="2"/>
  <c r="O51" i="2"/>
  <c r="N51" i="2"/>
  <c r="M51" i="2"/>
  <c r="L51" i="2"/>
  <c r="P50" i="2"/>
  <c r="O50" i="2"/>
  <c r="N50" i="2"/>
  <c r="M50" i="2"/>
  <c r="L50" i="2"/>
  <c r="P49" i="2"/>
  <c r="O49" i="2"/>
  <c r="N49" i="2"/>
  <c r="M49" i="2"/>
  <c r="D49" i="2"/>
  <c r="L49" i="2" s="1"/>
  <c r="P48" i="2"/>
  <c r="O48" i="2"/>
  <c r="M48" i="2"/>
  <c r="L48" i="2"/>
  <c r="F48" i="2"/>
  <c r="N48" i="2" s="1"/>
  <c r="P47" i="2"/>
  <c r="O47" i="2"/>
  <c r="N47" i="2"/>
  <c r="M47" i="2"/>
  <c r="L47" i="2"/>
  <c r="P46" i="2"/>
  <c r="O46" i="2"/>
  <c r="L46" i="2"/>
  <c r="F46" i="2"/>
  <c r="N46" i="2" s="1"/>
  <c r="E46" i="2"/>
  <c r="M46" i="2" s="1"/>
  <c r="D46" i="2"/>
  <c r="P45" i="2"/>
  <c r="O45" i="2"/>
  <c r="M45" i="2"/>
  <c r="L45" i="2"/>
  <c r="F45" i="2"/>
  <c r="F43" i="2" s="1"/>
  <c r="N43" i="2" s="1"/>
  <c r="P44" i="2"/>
  <c r="O44" i="2"/>
  <c r="N44" i="2"/>
  <c r="M44" i="2"/>
  <c r="L44" i="2"/>
  <c r="P43" i="2"/>
  <c r="O43" i="2"/>
  <c r="E43" i="2"/>
  <c r="M43" i="2" s="1"/>
  <c r="D43" i="2"/>
  <c r="L43" i="2" s="1"/>
  <c r="P42" i="2"/>
  <c r="O42" i="2"/>
  <c r="N42" i="2"/>
  <c r="M42" i="2"/>
  <c r="L42" i="2"/>
  <c r="P41" i="2"/>
  <c r="O41" i="2"/>
  <c r="N41" i="2"/>
  <c r="M41" i="2"/>
  <c r="L41" i="2"/>
  <c r="P40" i="2"/>
  <c r="O40" i="2"/>
  <c r="M40" i="2"/>
  <c r="F40" i="2"/>
  <c r="N40" i="2" s="1"/>
  <c r="E40" i="2"/>
  <c r="D40" i="2"/>
  <c r="L40" i="2" s="1"/>
  <c r="P39" i="2"/>
  <c r="O39" i="2"/>
  <c r="N39" i="2"/>
  <c r="M39" i="2"/>
  <c r="L39" i="2"/>
  <c r="E39" i="2"/>
  <c r="P38" i="2"/>
  <c r="O38" i="2"/>
  <c r="N38" i="2"/>
  <c r="M38" i="2"/>
  <c r="L38" i="2"/>
  <c r="P37" i="2"/>
  <c r="O37" i="2"/>
  <c r="F37" i="2"/>
  <c r="N37" i="2" s="1"/>
  <c r="E37" i="2"/>
  <c r="M37" i="2" s="1"/>
  <c r="D37" i="2"/>
  <c r="L37" i="2" s="1"/>
  <c r="P36" i="2"/>
  <c r="O36" i="2"/>
  <c r="N36" i="2"/>
  <c r="L36" i="2"/>
  <c r="E36" i="2"/>
  <c r="P35" i="2"/>
  <c r="O35" i="2"/>
  <c r="N35" i="2"/>
  <c r="M35" i="2"/>
  <c r="L35" i="2"/>
  <c r="P34" i="2"/>
  <c r="N34" i="2"/>
  <c r="G34" i="2"/>
  <c r="O34" i="2" s="1"/>
  <c r="F34" i="2"/>
  <c r="D34" i="2"/>
  <c r="L34" i="2" s="1"/>
  <c r="P33" i="2"/>
  <c r="O33" i="2"/>
  <c r="N33" i="2"/>
  <c r="L33" i="2"/>
  <c r="E33" i="2"/>
  <c r="P32" i="2"/>
  <c r="O32" i="2"/>
  <c r="N32" i="2"/>
  <c r="M32" i="2"/>
  <c r="L32" i="2"/>
  <c r="K31" i="2"/>
  <c r="J31" i="2"/>
  <c r="I31" i="2"/>
  <c r="G31" i="2"/>
  <c r="O31" i="2" s="1"/>
  <c r="F31" i="2"/>
  <c r="N31" i="2" s="1"/>
  <c r="E31" i="2"/>
  <c r="D31" i="2"/>
  <c r="P30" i="2"/>
  <c r="O30" i="2"/>
  <c r="N30" i="2"/>
  <c r="M30" i="2"/>
  <c r="L30" i="2"/>
  <c r="P29" i="2"/>
  <c r="O29" i="2"/>
  <c r="N29" i="2"/>
  <c r="M29" i="2"/>
  <c r="L29" i="2"/>
  <c r="P28" i="2"/>
  <c r="O28" i="2"/>
  <c r="N28" i="2"/>
  <c r="M28" i="2"/>
  <c r="L28" i="2"/>
  <c r="E28" i="2"/>
  <c r="D28" i="2"/>
  <c r="K27" i="2"/>
  <c r="H27" i="2"/>
  <c r="G27" i="2"/>
  <c r="D27" i="2"/>
  <c r="K26" i="2"/>
  <c r="K25" i="2" s="1"/>
  <c r="J26" i="2"/>
  <c r="I26" i="2"/>
  <c r="P26" i="2" s="1"/>
  <c r="H26" i="2"/>
  <c r="F26" i="2"/>
  <c r="E26" i="2"/>
  <c r="D26" i="2"/>
  <c r="D25" i="2" s="1"/>
  <c r="P24" i="2"/>
  <c r="O24" i="2"/>
  <c r="N24" i="2"/>
  <c r="M24" i="2"/>
  <c r="L24" i="2"/>
  <c r="P23" i="2"/>
  <c r="O23" i="2"/>
  <c r="N23" i="2"/>
  <c r="M23" i="2"/>
  <c r="D23" i="2"/>
  <c r="L23" i="2" s="1"/>
  <c r="P22" i="2"/>
  <c r="O22" i="2"/>
  <c r="N22" i="2"/>
  <c r="M22" i="2"/>
  <c r="L22" i="2"/>
  <c r="P21" i="2"/>
  <c r="O21" i="2"/>
  <c r="N21" i="2"/>
  <c r="M21" i="2"/>
  <c r="L21" i="2"/>
  <c r="H20" i="2"/>
  <c r="P20" i="2" s="1"/>
  <c r="G20" i="2"/>
  <c r="O20" i="2" s="1"/>
  <c r="F20" i="2"/>
  <c r="N20" i="2" s="1"/>
  <c r="E20" i="2"/>
  <c r="M20" i="2" s="1"/>
  <c r="D20" i="2"/>
  <c r="L20" i="2" s="1"/>
  <c r="P19" i="2"/>
  <c r="O19" i="2"/>
  <c r="N19" i="2"/>
  <c r="M19" i="2"/>
  <c r="L19" i="2"/>
  <c r="P18" i="2"/>
  <c r="O18" i="2"/>
  <c r="N18" i="2"/>
  <c r="M18" i="2"/>
  <c r="L18" i="2"/>
  <c r="P17" i="2"/>
  <c r="O17" i="2"/>
  <c r="N17" i="2"/>
  <c r="E17" i="2"/>
  <c r="M17" i="2" s="1"/>
  <c r="D17" i="2"/>
  <c r="L17" i="2" s="1"/>
  <c r="P16" i="2"/>
  <c r="O16" i="2"/>
  <c r="N16" i="2"/>
  <c r="M16" i="2"/>
  <c r="L16" i="2"/>
  <c r="P15" i="2"/>
  <c r="O15" i="2"/>
  <c r="N15" i="2"/>
  <c r="M15" i="2"/>
  <c r="L15" i="2"/>
  <c r="O14" i="2"/>
  <c r="K14" i="2"/>
  <c r="J14" i="2"/>
  <c r="I14" i="2"/>
  <c r="H14" i="2"/>
  <c r="G14" i="2"/>
  <c r="F14" i="2"/>
  <c r="E14" i="2"/>
  <c r="D14" i="2"/>
  <c r="P13" i="2"/>
  <c r="O13" i="2"/>
  <c r="N13" i="2"/>
  <c r="M13" i="2"/>
  <c r="L13" i="2"/>
  <c r="P12" i="2"/>
  <c r="O12" i="2"/>
  <c r="N12" i="2"/>
  <c r="M12" i="2"/>
  <c r="L12" i="2"/>
  <c r="K11" i="2"/>
  <c r="J11" i="2"/>
  <c r="I11" i="2"/>
  <c r="H11" i="2"/>
  <c r="G11" i="2"/>
  <c r="O11" i="2" s="1"/>
  <c r="F11" i="2"/>
  <c r="N11" i="2" s="1"/>
  <c r="E11" i="2"/>
  <c r="D11" i="2"/>
  <c r="O10" i="2"/>
  <c r="K10" i="2"/>
  <c r="K122" i="2" s="1"/>
  <c r="J10" i="2"/>
  <c r="I10" i="2"/>
  <c r="H10" i="2"/>
  <c r="G10" i="2"/>
  <c r="F10" i="2"/>
  <c r="E10" i="2"/>
  <c r="D10" i="2"/>
  <c r="K9" i="2"/>
  <c r="J9" i="2"/>
  <c r="J121" i="2" s="1"/>
  <c r="I9" i="2"/>
  <c r="I8" i="2" s="1"/>
  <c r="H9" i="2"/>
  <c r="G9" i="2"/>
  <c r="F9" i="2"/>
  <c r="E9" i="2"/>
  <c r="E121" i="2" s="1"/>
  <c r="D9" i="2"/>
  <c r="J8" i="2"/>
  <c r="F8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P7" i="2" s="1"/>
  <c r="B7" i="2"/>
  <c r="F121" i="2" l="1"/>
  <c r="J122" i="2"/>
  <c r="J120" i="2" s="1"/>
  <c r="H25" i="2"/>
  <c r="L26" i="2"/>
  <c r="O67" i="2"/>
  <c r="M76" i="2"/>
  <c r="M70" i="2"/>
  <c r="K121" i="2"/>
  <c r="D121" i="2"/>
  <c r="D122" i="2"/>
  <c r="H122" i="2"/>
  <c r="M67" i="2"/>
  <c r="P94" i="2"/>
  <c r="M14" i="2"/>
  <c r="P14" i="2"/>
  <c r="M11" i="2"/>
  <c r="N14" i="2"/>
  <c r="N8" i="2"/>
  <c r="G122" i="2"/>
  <c r="K120" i="2"/>
  <c r="M93" i="2"/>
  <c r="H8" i="2"/>
  <c r="P8" i="2" s="1"/>
  <c r="L9" i="2"/>
  <c r="L121" i="2" s="1"/>
  <c r="M33" i="2"/>
  <c r="E27" i="2"/>
  <c r="O9" i="2"/>
  <c r="N9" i="2"/>
  <c r="I121" i="2"/>
  <c r="M9" i="2"/>
  <c r="P10" i="2"/>
  <c r="N54" i="2"/>
  <c r="F52" i="2"/>
  <c r="N52" i="2" s="1"/>
  <c r="O94" i="2"/>
  <c r="N94" i="2"/>
  <c r="M94" i="2"/>
  <c r="L100" i="2"/>
  <c r="D97" i="2"/>
  <c r="L97" i="2" s="1"/>
  <c r="O108" i="2"/>
  <c r="H121" i="2"/>
  <c r="L10" i="2"/>
  <c r="O70" i="2"/>
  <c r="N70" i="2"/>
  <c r="H73" i="2"/>
  <c r="P73" i="2" s="1"/>
  <c r="P74" i="2"/>
  <c r="O93" i="2"/>
  <c r="N93" i="2"/>
  <c r="I27" i="2"/>
  <c r="I122" i="2" s="1"/>
  <c r="O8" i="2"/>
  <c r="E122" i="2"/>
  <c r="E120" i="2" s="1"/>
  <c r="N26" i="2"/>
  <c r="M26" i="2"/>
  <c r="E34" i="2"/>
  <c r="M34" i="2" s="1"/>
  <c r="M36" i="2"/>
  <c r="P70" i="2"/>
  <c r="E8" i="2"/>
  <c r="M8" i="2" s="1"/>
  <c r="P9" i="2"/>
  <c r="P121" i="2" s="1"/>
  <c r="D8" i="2"/>
  <c r="L8" i="2" s="1"/>
  <c r="L14" i="2"/>
  <c r="M31" i="2"/>
  <c r="N45" i="2"/>
  <c r="F27" i="2"/>
  <c r="F25" i="2" s="1"/>
  <c r="L70" i="2"/>
  <c r="L73" i="2"/>
  <c r="G26" i="2"/>
  <c r="G25" i="2" s="1"/>
  <c r="G73" i="2"/>
  <c r="O73" i="2" s="1"/>
  <c r="P76" i="2"/>
  <c r="L76" i="2"/>
  <c r="O76" i="2"/>
  <c r="N76" i="2"/>
  <c r="I91" i="2"/>
  <c r="L93" i="2"/>
  <c r="M117" i="2"/>
  <c r="G8" i="2"/>
  <c r="K8" i="2"/>
  <c r="M10" i="2"/>
  <c r="L11" i="2"/>
  <c r="P11" i="2"/>
  <c r="L31" i="2"/>
  <c r="P31" i="2"/>
  <c r="E52" i="2"/>
  <c r="M52" i="2" s="1"/>
  <c r="L75" i="2"/>
  <c r="P75" i="2"/>
  <c r="L111" i="2"/>
  <c r="P111" i="2"/>
  <c r="N117" i="2"/>
  <c r="N10" i="2"/>
  <c r="O9" i="1"/>
  <c r="P9" i="1"/>
  <c r="O10" i="1"/>
  <c r="O122" i="1" s="1"/>
  <c r="P10" i="1"/>
  <c r="P122" i="1" s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O121" i="1" s="1"/>
  <c r="P115" i="1"/>
  <c r="O116" i="1"/>
  <c r="P116" i="1"/>
  <c r="O117" i="1"/>
  <c r="P117" i="1"/>
  <c r="O118" i="1"/>
  <c r="P118" i="1"/>
  <c r="O119" i="1"/>
  <c r="P119" i="1"/>
  <c r="P8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122" i="1" s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21" i="1" s="1"/>
  <c r="N120" i="1" s="1"/>
  <c r="N113" i="1"/>
  <c r="N114" i="1"/>
  <c r="N115" i="1"/>
  <c r="N116" i="1"/>
  <c r="N117" i="1"/>
  <c r="N118" i="1"/>
  <c r="N119" i="1"/>
  <c r="N8" i="1"/>
  <c r="E12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122" i="1" s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21" i="1" s="1"/>
  <c r="M120" i="1" s="1"/>
  <c r="M113" i="1"/>
  <c r="M114" i="1"/>
  <c r="M115" i="1"/>
  <c r="M116" i="1"/>
  <c r="M117" i="1"/>
  <c r="M118" i="1"/>
  <c r="M119" i="1"/>
  <c r="M8" i="1"/>
  <c r="P121" i="1"/>
  <c r="J120" i="1"/>
  <c r="K120" i="1"/>
  <c r="J121" i="1"/>
  <c r="K121" i="1"/>
  <c r="L121" i="1"/>
  <c r="L120" i="1" s="1"/>
  <c r="J122" i="1"/>
  <c r="K122" i="1"/>
  <c r="L122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8" i="1"/>
  <c r="K93" i="1"/>
  <c r="J93" i="1"/>
  <c r="J31" i="1"/>
  <c r="K31" i="1"/>
  <c r="I31" i="1"/>
  <c r="I26" i="1"/>
  <c r="K70" i="1"/>
  <c r="J70" i="1"/>
  <c r="I70" i="1"/>
  <c r="K117" i="1"/>
  <c r="J117" i="1"/>
  <c r="I117" i="1"/>
  <c r="H117" i="1"/>
  <c r="G117" i="1"/>
  <c r="F117" i="1"/>
  <c r="E117" i="1"/>
  <c r="D117" i="1"/>
  <c r="I93" i="1"/>
  <c r="I120" i="2" l="1"/>
  <c r="D120" i="2"/>
  <c r="H120" i="2"/>
  <c r="N122" i="2"/>
  <c r="P91" i="2"/>
  <c r="L91" i="2"/>
  <c r="O91" i="2"/>
  <c r="N91" i="2"/>
  <c r="M91" i="2"/>
  <c r="N121" i="2"/>
  <c r="O26" i="2"/>
  <c r="O121" i="2" s="1"/>
  <c r="L122" i="2"/>
  <c r="L120" i="2" s="1"/>
  <c r="F122" i="2"/>
  <c r="F120" i="2" s="1"/>
  <c r="N27" i="2"/>
  <c r="M27" i="2"/>
  <c r="M122" i="2" s="1"/>
  <c r="L27" i="2"/>
  <c r="I25" i="2"/>
  <c r="O27" i="2"/>
  <c r="O122" i="2" s="1"/>
  <c r="P27" i="2"/>
  <c r="P122" i="2" s="1"/>
  <c r="P120" i="2" s="1"/>
  <c r="G121" i="2"/>
  <c r="G120" i="2" s="1"/>
  <c r="M121" i="2"/>
  <c r="O120" i="1"/>
  <c r="P120" i="1"/>
  <c r="N120" i="2" l="1"/>
  <c r="O120" i="2"/>
  <c r="M120" i="2"/>
  <c r="P25" i="2"/>
  <c r="L25" i="2"/>
  <c r="O25" i="2"/>
  <c r="M25" i="2"/>
  <c r="N25" i="2"/>
  <c r="I67" i="1"/>
  <c r="J67" i="1"/>
  <c r="K67" i="1"/>
  <c r="I94" i="1"/>
  <c r="J94" i="1"/>
  <c r="K94" i="1"/>
  <c r="J26" i="1"/>
  <c r="K26" i="1"/>
  <c r="I27" i="1"/>
  <c r="I122" i="1" s="1"/>
  <c r="J27" i="1"/>
  <c r="K27" i="1"/>
  <c r="I91" i="1"/>
  <c r="J91" i="1"/>
  <c r="K91" i="1"/>
  <c r="J75" i="1"/>
  <c r="J73" i="1" s="1"/>
  <c r="K75" i="1"/>
  <c r="I75" i="1"/>
  <c r="I73" i="1"/>
  <c r="K73" i="1"/>
  <c r="K76" i="1"/>
  <c r="J76" i="1"/>
  <c r="I76" i="1"/>
  <c r="I114" i="1"/>
  <c r="J114" i="1"/>
  <c r="K114" i="1"/>
  <c r="K111" i="1"/>
  <c r="J111" i="1"/>
  <c r="I111" i="1"/>
  <c r="K14" i="1"/>
  <c r="J14" i="1"/>
  <c r="I14" i="1"/>
  <c r="I11" i="1"/>
  <c r="J11" i="1"/>
  <c r="K11" i="1"/>
  <c r="I9" i="1"/>
  <c r="I121" i="1" s="1"/>
  <c r="J9" i="1"/>
  <c r="K9" i="1"/>
  <c r="I10" i="1"/>
  <c r="J10" i="1"/>
  <c r="K10" i="1"/>
  <c r="K25" i="1" l="1"/>
  <c r="J25" i="1"/>
  <c r="I25" i="1"/>
  <c r="I120" i="1"/>
  <c r="I8" i="1"/>
  <c r="K8" i="1"/>
  <c r="J8" i="1"/>
  <c r="E26" i="1"/>
  <c r="E27" i="1"/>
  <c r="E122" i="1" s="1"/>
  <c r="F122" i="1"/>
  <c r="D122" i="1"/>
  <c r="E121" i="1"/>
  <c r="D121" i="1"/>
  <c r="F27" i="1"/>
  <c r="G27" i="1"/>
  <c r="G122" i="1" s="1"/>
  <c r="H27" i="1"/>
  <c r="D27" i="1"/>
  <c r="F26" i="1"/>
  <c r="F121" i="1" s="1"/>
  <c r="G26" i="1"/>
  <c r="G121" i="1" s="1"/>
  <c r="H26" i="1"/>
  <c r="H121" i="1" s="1"/>
  <c r="D26" i="1"/>
  <c r="H111" i="1"/>
  <c r="H114" i="1"/>
  <c r="G114" i="1"/>
  <c r="F114" i="1"/>
  <c r="E114" i="1"/>
  <c r="D114" i="1"/>
  <c r="H76" i="1"/>
  <c r="H74" i="1"/>
  <c r="H73" i="1" s="1"/>
  <c r="H70" i="1"/>
  <c r="H67" i="1"/>
  <c r="H94" i="1"/>
  <c r="F94" i="1"/>
  <c r="E94" i="1"/>
  <c r="D94" i="1"/>
  <c r="H91" i="1"/>
  <c r="F91" i="1"/>
  <c r="E91" i="1"/>
  <c r="D91" i="1"/>
  <c r="H20" i="1"/>
  <c r="H9" i="1"/>
  <c r="H10" i="1"/>
  <c r="H11" i="1"/>
  <c r="H14" i="1"/>
  <c r="G108" i="1"/>
  <c r="G52" i="1"/>
  <c r="G70" i="1"/>
  <c r="G58" i="1"/>
  <c r="G111" i="1"/>
  <c r="G76" i="1"/>
  <c r="G74" i="1"/>
  <c r="G73" i="1"/>
  <c r="G67" i="1"/>
  <c r="G106" i="1"/>
  <c r="F34" i="1"/>
  <c r="G34" i="1"/>
  <c r="G31" i="1"/>
  <c r="G20" i="1"/>
  <c r="G14" i="1"/>
  <c r="G11" i="1"/>
  <c r="G9" i="1"/>
  <c r="G10" i="1"/>
  <c r="H122" i="1" l="1"/>
  <c r="H120" i="1"/>
  <c r="H25" i="1"/>
  <c r="H8" i="1"/>
  <c r="G25" i="1"/>
  <c r="G8" i="1"/>
  <c r="F45" i="1"/>
  <c r="F43" i="1" s="1"/>
  <c r="F76" i="1"/>
  <c r="F73" i="1"/>
  <c r="F111" i="1"/>
  <c r="E111" i="1"/>
  <c r="D111" i="1"/>
  <c r="F106" i="1"/>
  <c r="F10" i="1"/>
  <c r="F9" i="1"/>
  <c r="F88" i="1"/>
  <c r="E88" i="1"/>
  <c r="D88" i="1"/>
  <c r="F84" i="1"/>
  <c r="F81" i="1"/>
  <c r="F54" i="1"/>
  <c r="F48" i="1"/>
  <c r="F46" i="1" s="1"/>
  <c r="F82" i="1"/>
  <c r="F79" i="1"/>
  <c r="F70" i="1"/>
  <c r="F67" i="1"/>
  <c r="F64" i="1"/>
  <c r="F58" i="1"/>
  <c r="F52" i="1"/>
  <c r="F40" i="1"/>
  <c r="F37" i="1"/>
  <c r="F31" i="1"/>
  <c r="F20" i="1"/>
  <c r="E20" i="1"/>
  <c r="D20" i="1"/>
  <c r="F14" i="1"/>
  <c r="F11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G120" i="1" l="1"/>
  <c r="F8" i="1"/>
  <c r="F25" i="1"/>
  <c r="D99" i="1"/>
  <c r="D98" i="1"/>
  <c r="D109" i="1"/>
  <c r="D61" i="1"/>
  <c r="D55" i="1"/>
  <c r="D49" i="1"/>
  <c r="F120" i="1" l="1"/>
  <c r="D25" i="1"/>
  <c r="E106" i="1"/>
  <c r="D106" i="1"/>
  <c r="E103" i="1"/>
  <c r="D103" i="1"/>
  <c r="E100" i="1"/>
  <c r="D100" i="1"/>
  <c r="E87" i="1"/>
  <c r="E85" i="1" s="1"/>
  <c r="D85" i="1"/>
  <c r="E82" i="1"/>
  <c r="D82" i="1"/>
  <c r="E79" i="1"/>
  <c r="D79" i="1"/>
  <c r="E76" i="1"/>
  <c r="D76" i="1"/>
  <c r="E73" i="1"/>
  <c r="D73" i="1"/>
  <c r="E70" i="1"/>
  <c r="D70" i="1"/>
  <c r="E67" i="1"/>
  <c r="D67" i="1"/>
  <c r="E58" i="1"/>
  <c r="D58" i="1"/>
  <c r="E54" i="1"/>
  <c r="E52" i="1" s="1"/>
  <c r="D52" i="1"/>
  <c r="E46" i="1"/>
  <c r="D46" i="1"/>
  <c r="E43" i="1"/>
  <c r="D43" i="1"/>
  <c r="E40" i="1"/>
  <c r="D40" i="1"/>
  <c r="E39" i="1"/>
  <c r="E37" i="1" s="1"/>
  <c r="D37" i="1"/>
  <c r="E36" i="1"/>
  <c r="E34" i="1" s="1"/>
  <c r="D34" i="1"/>
  <c r="E33" i="1"/>
  <c r="E31" i="1" s="1"/>
  <c r="D31" i="1"/>
  <c r="E28" i="1"/>
  <c r="D28" i="1"/>
  <c r="D23" i="1"/>
  <c r="E17" i="1"/>
  <c r="D17" i="1"/>
  <c r="E14" i="1"/>
  <c r="D14" i="1"/>
  <c r="E11" i="1"/>
  <c r="D11" i="1"/>
  <c r="E10" i="1"/>
  <c r="D10" i="1"/>
  <c r="E9" i="1"/>
  <c r="D9" i="1"/>
  <c r="E8" i="1" l="1"/>
  <c r="D120" i="1"/>
  <c r="D8" i="1"/>
  <c r="D97" i="1"/>
</calcChain>
</file>

<file path=xl/sharedStrings.xml><?xml version="1.0" encoding="utf-8"?>
<sst xmlns="http://schemas.openxmlformats.org/spreadsheetml/2006/main" count="409" uniqueCount="103">
  <si>
    <t>Наименование</t>
  </si>
  <si>
    <t>Источники финансирования</t>
  </si>
  <si>
    <t>всего, в том числе</t>
  </si>
  <si>
    <t>за счет межбюджетных трансфертов из окружного бюджета</t>
  </si>
  <si>
    <t>за счет средств местного бюджета</t>
  </si>
  <si>
    <t>Общий объем финансирования программы - всего, в том числе</t>
  </si>
  <si>
    <t>Фактические расходы</t>
  </si>
  <si>
    <t>Предусмотрено в проекте бюджета на 2022 год</t>
  </si>
  <si>
    <t>2023 год по отношению к 2019 году</t>
  </si>
  <si>
    <t>2023 год по отношению к 2020 году</t>
  </si>
  <si>
    <t>2023 год по отношению к 2021 году</t>
  </si>
  <si>
    <t>2023 год по отношению к проекту на 2022 год</t>
  </si>
  <si>
    <t>2023 год по отношению к 2022 году</t>
  </si>
  <si>
    <t>Иные расходы на реализацию муниципальной программы</t>
  </si>
  <si>
    <t>Финансовая поддержка субъектов малого и среднего предпринимательства, осуществляющих деятельность в социальной сфере, в виде возмещения части затрат на аренду нежилых помещений</t>
  </si>
  <si>
    <t xml:space="preserve">Финансовая поддержка субъектов малого и среднего предпринимательства, осуществляющих деятельность в социальной сфере, в виде возмещения части затрат по приобретению оборудования (основных средств) и лицензионных программных </t>
  </si>
  <si>
    <t>Финансовая поддержка субъектов малого и среднего предпринимательства, осуществляющих деятельность в социальной сфере, в виде возмещения части затрат связанных со специальной оценкой условий труда</t>
  </si>
  <si>
    <t>Финансовая поддержка субъектов малого и среднего предпринимательства (сверх соглашения)</t>
  </si>
  <si>
    <t>Популяризация предпринимательства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</si>
  <si>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</si>
  <si>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</si>
  <si>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</si>
  <si>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</si>
  <si>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</si>
  <si>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</si>
  <si>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</si>
  <si>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</si>
  <si>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</si>
  <si>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</si>
  <si>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</si>
  <si>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</si>
  <si>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</si>
  <si>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</si>
  <si>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</si>
  <si>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</si>
  <si>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</si>
  <si>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</si>
  <si>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</si>
  <si>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</si>
  <si>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</si>
  <si>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</si>
  <si>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</si>
  <si>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</si>
  <si>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</si>
  <si>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Подготовка и оформление выставочной экспозиции от города Сургута в выставке-форуме "Товары земли Югорской"</t>
  </si>
  <si>
    <t>Организация мероприятий по популяризации и пропаганде предпринимательской деятельности</t>
  </si>
  <si>
    <t>Проведение образовательных мероприятий для субъектов малого и среднего предпринимательства</t>
  </si>
  <si>
    <t>Создание условий для развития субъектов малого и среднего предпринимательства (предоставление финансовой поддержки субъектам малого и среднего предпринимательства на создание коворкинг-центров, в виде возмещения части затрат на оборудование рабочих мест для субъектов малого и среднего предпринимательства и помещений для проведения совещаний (конференций)</t>
  </si>
  <si>
    <t>Финансовая поддержка субъектов малого и среднего предпринимательства, осуществляющих социально значимые виды деятельности, в виде возмещения части затрат по обязательной и добровольной сертификации (декларированию) продукции (в том числе продовольственного сырья) местных товаропроизводителей</t>
  </si>
  <si>
    <t>Финансовая поддержка субъектов малого и среднего предпринимательства, осуществляющих социально значимые виды деятельности, в виде возмещения части затрат по приобретению оборудования (основных средств) и лицензионных программных продуктов</t>
  </si>
  <si>
    <t>Финансовая поддержка субъектов малого и среднего предпринимательства, осуществляющих социально значимые виды деятельности, в виде возмещения части затрат на приобретение сырья, расходных материалов и инструментов, необходимых для производства продукции и изделий народных художественных промыслов и ремесел</t>
  </si>
  <si>
    <t>Финансовая поддержка субъектов малого и среднего предпринимательства, осуществляющих социально значимые виды деятельности, в виде возмещения части затрат связанных с созданием и (или) развитием центров (групп) времяпрепровождения детей, в том числе кратковременного пребывания детей, и (или) дошкольных образовательных центров</t>
  </si>
  <si>
    <t>Финансовая поддержка субъектов малого и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части затрат по предоставленным консалтинговым услугам</t>
  </si>
  <si>
    <t>Финансовая поддержка субъектов малого и 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части затрат, связанных с прохождением курсов повышения квалификации</t>
  </si>
  <si>
    <t>Финансовая поддержка субъектов малого и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части затрат на аренду нежилых помещений</t>
  </si>
  <si>
    <t>Финансовая поддержка субъектов малого и среднего предпринимательства, осуществляющих деятельность в сфере социального предпринимательства, в виде возмещения части затрат по приобретению оборудования (основных средств) и лицензионных программных продуктов</t>
  </si>
  <si>
    <t>Финансовая поддержка субъектов малого и среднего предпринимательства, осуществляющих деятельность в сфере социального предпринимательства, в виде возмещения части затрат связанных со специальной оценкой условий труда</t>
  </si>
  <si>
    <t>Развитие инновационного и молодежного предпринимательства, в виде предоставления субсидий на финансовое обеспечение затрат, связанных с созданием и (или) обеспечением деятельности центров молодежного инновационного творчества</t>
  </si>
  <si>
    <t>Развитие инновационного и молодежного предпринимательства, в виде возмещения части затрат инновационным компаниям, деятельность которых заключается в практическом применении (внедрении) результатов интеллектуальной деятельности на территории муниципального образования автономного округа</t>
  </si>
  <si>
    <t>Финансовая поддержка субъектов малого и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части затрат, связанных с началом предпринимательской деятельности</t>
  </si>
  <si>
    <t>Финансовая поддержка субъектов малого и среднего предпринимательства в виде финансового обеспечения затрат начинающим предпринимателям 
в производственной сфере</t>
  </si>
  <si>
    <t>Финансовая поддержка субъектов малого и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части затрат, связанных с участием в выставочно – ярмарочных мероприятиях</t>
  </si>
  <si>
    <t>Финансовая поддержка субъектов малого и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части затрат на приобретение контрольно-кассовой техники</t>
  </si>
  <si>
    <t>Финансовая поддержка субъектов малого и среднего предпринимательства, осуществляющих социально значимые виды деятельности и (или) деятельность в сфере социального предпринимательства, в виде возмещения затрат на приобретение дезинфицирующих средств и средств индивидуальной защиты в целях снижения риска завоза и распространения новой коронавирусной инфекции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</si>
  <si>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</si>
  <si>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 в виде возмещения затрат в 2020 году на аренду (субаренду) нежилых помещений, находящихся в коммерческой собственности</t>
  </si>
  <si>
    <t>Финансовая поддержка субъектов малого и среднего предпринимательства, осуществляющих  деятельность в сфере социального предпринимательства, в виде возмещения части затрат на оплату коммунальных услуг нежилых помещений</t>
  </si>
  <si>
    <t>Оказание услуг по изготовлению брендированной продукции в рамках проекта "Сделано в Сургуте"</t>
  </si>
  <si>
    <t>2.22.</t>
  </si>
  <si>
    <t>2.23.</t>
  </si>
  <si>
    <t>2.24.</t>
  </si>
  <si>
    <t xml:space="preserve">Финансовая поддержка субъектов малого и среднего предпринимательства, осуществляющих деятельность в сфере социального предпринимательства, в виде возмещения части затрат:
- на аренду нежилых помещений,
- на оплату коммунальных услуг нежилых помещений,
- по приобретению оборудования (основных средств) и лицензионных программных продуктов,
- связанных с созданием и (или) развитием центров (групп) времяпрепровождения детей, в том числе кратковременного пребывания детей, и (или) дошкольных образовательных центров,
- на реализацию программ по энергосбережению, включая затраты на приобретение и внедрение инновационных технологий, оборудования и материалов, проведение на объектах энергетических обследований,
- связанных со специальной оценкой условий труда,
- по предоставленным консалтинговым услугам,
- связанных с прохождением курсов повышения квалификации,
- связанных с участием в выставочно-ярмарочных мероприятиях,
- по договорам коммерческой концессии (субконцессии), лицензионным (сублицензионным) договорам, а также связанных с разработкой и (или) регистрацией собственной франшизы,
- связанных с продвижением товаров собственного производства, выполняемых работ, оказываемых услуг
</t>
  </si>
  <si>
    <t>Финансовая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 в виде возмещения части затрат:
- на рекламу,
- по предоставленным консалтинговым услугам,
- на аренду нежилых помещений,
- по уплате страховых взносов,
- на приобретение оборудования и инструментов,
- на обучение, повышение квалификации, профессиональную переподготовку.</t>
  </si>
  <si>
    <t xml:space="preserve">Финансовая поддержка субъектов малого и среднего предпринимательства, осуществляющих социально значимые (приоритетные) виды деятельности, в виде возмещения части затрат:
- на аренду нежилых помещений,
- по приобретению оборудования (основных средств) и лицензионных программных продуктов,
- на оплату коммунальных услуг нежилых помещений
</t>
  </si>
  <si>
    <t>Расширение доступа субъектов малого и среднего предпринимательства к финансовой поддержке, в том числе  льготному финансированию/Акселерация субъектов малого и среднего предпринимательства/ Создание условий для легкого старта и комфортного ведения бизнеса.</t>
  </si>
  <si>
    <t>2.25.</t>
  </si>
  <si>
    <t>2.26.</t>
  </si>
  <si>
    <t>2.27.</t>
  </si>
  <si>
    <t>Реализация мероприятий, направленных на вовлечение молодежи в предпринимательскую деятельность, информационно-консультационную поддержку, популяризацию и пропаганду предпринимательской деятельности</t>
  </si>
  <si>
    <t>1.5.</t>
  </si>
  <si>
    <t>Создание условий для развития потребительского рынка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</si>
  <si>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 в виде возмещения затрат на коммунальные услуги</t>
  </si>
  <si>
    <t xml:space="preserve"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 в виде возмещения затрат на жилищно-коммунальные услуги 
</t>
  </si>
  <si>
    <t>Предусмотрено в бюджете на 2022 год (ПАГ от 15.12.2015 № 8741 (ред. от 23.08.2022) "Об утверждении муниципальной программы "Развитие малого и среднего предпринимательства в городе Сургуте на период до 2030 года"</t>
  </si>
  <si>
    <t>рублей</t>
  </si>
  <si>
    <t xml:space="preserve">Информация о бюджетных ассигнованиях на поддержку субъектов малого и среднего предпринимательства, НКО в 2019-2025 годах
</t>
  </si>
  <si>
    <t>Расширение доступа субъектов малого и среднего предпринимательства к финансовой поддержке, в том числе  льготному финансированию/Акселерация субъектов малого и среднего предпринимательства/ Создание условий для легкого старта и комфортного ведения бизнеса</t>
  </si>
  <si>
    <t>2023 год по отношению к 2019 году 
(гр.9 - гр.4)</t>
  </si>
  <si>
    <t>2023 год по отношению к 2020 году
(гр.9 - гр.5)</t>
  </si>
  <si>
    <t>2023 год по отношению к 2021 году
(гр.9 - гр.6)</t>
  </si>
  <si>
    <t>2023 год по отношению к проекту на 2022 год
(гр.9 - гр.7)</t>
  </si>
  <si>
    <t>2023 год по отношению к 2022 году
(гр.9 - гр.8)</t>
  </si>
  <si>
    <t>Отклонение</t>
  </si>
  <si>
    <t>Запланировано БА в проекте бюджета</t>
  </si>
  <si>
    <t>Расходы на поддержку субъектов малого и среднего предпринимательства, НКО</t>
  </si>
  <si>
    <t xml:space="preserve">Информация о бюджетных ассигнованиях на поддержку субъектов малого и среднего предпринимательства в 2019-2025 годах
</t>
  </si>
  <si>
    <t>2019 год</t>
  </si>
  <si>
    <t>2020 год</t>
  </si>
  <si>
    <t>2021 год</t>
  </si>
  <si>
    <t>2023 год</t>
  </si>
  <si>
    <t>2024 год</t>
  </si>
  <si>
    <t>2025 год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</si>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</sst>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topLeftCell="D94" zoomScaleNormal="100" zoomScaleSheetLayoutView="70" workbookViewId="0">
      <selection activeCell="S6" sqref="S6"/>
    </sheetView>
  </sheetViews>
  <sheetFormatPr defaultColWidth="9.140625" defaultRowHeight="15.75" x14ac:dyDescent="0.25"/>
  <cols>
    <col min="1" max="1" width="9.140625" style="1"/>
    <col min="2" max="2" width="61.7109375" style="1" customWidth="1"/>
    <col min="3" max="3" width="36.42578125" style="1" customWidth="1"/>
    <col min="4" max="4" width="16" style="10" customWidth="1"/>
    <col min="5" max="5" width="17.5703125" style="1" customWidth="1"/>
    <col min="6" max="6" width="17.5703125" style="10" customWidth="1"/>
    <col min="7" max="7" width="17.5703125" style="1" customWidth="1"/>
    <col min="8" max="8" width="22.7109375" style="10" customWidth="1"/>
    <col min="9" max="16" width="17.5703125" style="1" customWidth="1"/>
    <col min="17" max="17" width="9.140625" style="1" customWidth="1"/>
    <col min="18" max="18" width="19.28515625" style="1" customWidth="1"/>
    <col min="19" max="16384" width="9.140625" style="1"/>
  </cols>
  <sheetData>
    <row r="1" spans="1:16" x14ac:dyDescent="0.25">
      <c r="B1" s="42" t="s">
        <v>85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3" spans="1:16" x14ac:dyDescent="0.25">
      <c r="B3" s="44" t="s">
        <v>84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25">
      <c r="A4" s="24"/>
      <c r="B4" s="46" t="s">
        <v>0</v>
      </c>
      <c r="C4" s="47" t="s">
        <v>1</v>
      </c>
      <c r="D4" s="50" t="s">
        <v>94</v>
      </c>
      <c r="E4" s="51"/>
      <c r="F4" s="51"/>
      <c r="G4" s="51"/>
      <c r="H4" s="51"/>
      <c r="I4" s="51"/>
      <c r="J4" s="51"/>
      <c r="K4" s="52"/>
      <c r="L4" s="53" t="s">
        <v>92</v>
      </c>
      <c r="M4" s="53"/>
      <c r="N4" s="53"/>
      <c r="O4" s="53"/>
      <c r="P4" s="53"/>
    </row>
    <row r="5" spans="1:16" ht="15.75" customHeight="1" x14ac:dyDescent="0.25">
      <c r="A5" s="25"/>
      <c r="B5" s="46"/>
      <c r="C5" s="48"/>
      <c r="D5" s="50" t="s">
        <v>6</v>
      </c>
      <c r="E5" s="51"/>
      <c r="F5" s="52"/>
      <c r="G5" s="54" t="s">
        <v>7</v>
      </c>
      <c r="H5" s="54" t="s">
        <v>83</v>
      </c>
      <c r="I5" s="53" t="s">
        <v>93</v>
      </c>
      <c r="J5" s="53"/>
      <c r="K5" s="53"/>
      <c r="L5" s="54" t="s">
        <v>8</v>
      </c>
      <c r="M5" s="54" t="s">
        <v>9</v>
      </c>
      <c r="N5" s="54" t="s">
        <v>10</v>
      </c>
      <c r="O5" s="54" t="s">
        <v>11</v>
      </c>
      <c r="P5" s="54" t="s">
        <v>12</v>
      </c>
    </row>
    <row r="6" spans="1:16" ht="132.75" customHeight="1" x14ac:dyDescent="0.25">
      <c r="A6" s="26"/>
      <c r="B6" s="46"/>
      <c r="C6" s="49"/>
      <c r="D6" s="18">
        <v>2019</v>
      </c>
      <c r="E6" s="18">
        <v>2020</v>
      </c>
      <c r="F6" s="18">
        <v>2021</v>
      </c>
      <c r="G6" s="55"/>
      <c r="H6" s="55"/>
      <c r="I6" s="18">
        <v>2023</v>
      </c>
      <c r="J6" s="18">
        <v>2024</v>
      </c>
      <c r="K6" s="18">
        <v>2025</v>
      </c>
      <c r="L6" s="55"/>
      <c r="M6" s="55"/>
      <c r="N6" s="55"/>
      <c r="O6" s="55"/>
      <c r="P6" s="55"/>
    </row>
    <row r="7" spans="1:16" s="12" customFormat="1" ht="17.25" customHeight="1" x14ac:dyDescent="0.15">
      <c r="A7" s="13">
        <v>1</v>
      </c>
      <c r="B7" s="11">
        <f>A7+1</f>
        <v>2</v>
      </c>
      <c r="C7" s="11">
        <f t="shared" ref="C7:P7" si="0">B7+1</f>
        <v>3</v>
      </c>
      <c r="D7" s="11">
        <f t="shared" si="0"/>
        <v>4</v>
      </c>
      <c r="E7" s="11">
        <f t="shared" si="0"/>
        <v>5</v>
      </c>
      <c r="F7" s="14">
        <f t="shared" si="0"/>
        <v>6</v>
      </c>
      <c r="G7" s="11">
        <f t="shared" si="0"/>
        <v>7</v>
      </c>
      <c r="H7" s="14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</row>
    <row r="8" spans="1:16" x14ac:dyDescent="0.25">
      <c r="A8" s="24">
        <v>1</v>
      </c>
      <c r="B8" s="27" t="s">
        <v>18</v>
      </c>
      <c r="C8" s="8" t="s">
        <v>2</v>
      </c>
      <c r="D8" s="3">
        <f>D11+D14+D17+D23</f>
        <v>1052485.45</v>
      </c>
      <c r="E8" s="3">
        <f>E11+E14+E17</f>
        <v>1337859.08</v>
      </c>
      <c r="F8" s="3">
        <f t="shared" ref="F8:K8" si="1">F9+F10</f>
        <v>1674866.6</v>
      </c>
      <c r="G8" s="3">
        <f t="shared" si="1"/>
        <v>1699794.87</v>
      </c>
      <c r="H8" s="3">
        <f t="shared" si="1"/>
        <v>1999794.87</v>
      </c>
      <c r="I8" s="3">
        <f t="shared" si="1"/>
        <v>1400000</v>
      </c>
      <c r="J8" s="3">
        <f t="shared" si="1"/>
        <v>1400000</v>
      </c>
      <c r="K8" s="3">
        <f t="shared" si="1"/>
        <v>1400000</v>
      </c>
      <c r="L8" s="3">
        <f>I8-D8</f>
        <v>347514.55000000005</v>
      </c>
      <c r="M8" s="3">
        <f>I8-E8</f>
        <v>62140.919999999925</v>
      </c>
      <c r="N8" s="3">
        <f>I8-F8</f>
        <v>-274866.60000000009</v>
      </c>
      <c r="O8" s="3">
        <f>I8-G8</f>
        <v>-299794.87000000011</v>
      </c>
      <c r="P8" s="3">
        <f>I8-H8</f>
        <v>-599794.87000000011</v>
      </c>
    </row>
    <row r="9" spans="1:16" ht="47.25" x14ac:dyDescent="0.25">
      <c r="A9" s="25"/>
      <c r="B9" s="27"/>
      <c r="C9" s="8" t="s">
        <v>3</v>
      </c>
      <c r="D9" s="3">
        <f>D12+D15+D18</f>
        <v>0</v>
      </c>
      <c r="E9" s="3">
        <f>E12+E15+E18</f>
        <v>555796</v>
      </c>
      <c r="F9" s="3">
        <f t="shared" ref="F9:K9" si="2">F12+F15+F18+F21</f>
        <v>0</v>
      </c>
      <c r="G9" s="3">
        <f t="shared" si="2"/>
        <v>0</v>
      </c>
      <c r="H9" s="3">
        <f t="shared" si="2"/>
        <v>0</v>
      </c>
      <c r="I9" s="3">
        <f t="shared" si="2"/>
        <v>0</v>
      </c>
      <c r="J9" s="3">
        <f t="shared" si="2"/>
        <v>0</v>
      </c>
      <c r="K9" s="3">
        <f t="shared" si="2"/>
        <v>0</v>
      </c>
      <c r="L9" s="3">
        <f t="shared" ref="L9:L72" si="3">I9-D9</f>
        <v>0</v>
      </c>
      <c r="M9" s="3">
        <f t="shared" ref="M9:M72" si="4">I9-E9</f>
        <v>-555796</v>
      </c>
      <c r="N9" s="3">
        <f t="shared" ref="N9:N72" si="5">I9-F9</f>
        <v>0</v>
      </c>
      <c r="O9" s="3">
        <f t="shared" ref="O9:O72" si="6">I9-G9</f>
        <v>0</v>
      </c>
      <c r="P9" s="3">
        <f t="shared" ref="P9:P72" si="7">I9-H9</f>
        <v>0</v>
      </c>
    </row>
    <row r="10" spans="1:16" x14ac:dyDescent="0.25">
      <c r="A10" s="26"/>
      <c r="B10" s="27"/>
      <c r="C10" s="8" t="s">
        <v>4</v>
      </c>
      <c r="D10" s="3">
        <f>D13+D16+D19+D24</f>
        <v>1052485.45</v>
      </c>
      <c r="E10" s="3">
        <f>E13+E16+E19</f>
        <v>782063.08000000007</v>
      </c>
      <c r="F10" s="3">
        <f t="shared" ref="F10:K10" si="8">F13+F16+F19+F24+F22</f>
        <v>1674866.6</v>
      </c>
      <c r="G10" s="3">
        <f t="shared" si="8"/>
        <v>1699794.87</v>
      </c>
      <c r="H10" s="3">
        <f t="shared" si="8"/>
        <v>1999794.87</v>
      </c>
      <c r="I10" s="3">
        <f t="shared" si="8"/>
        <v>1400000</v>
      </c>
      <c r="J10" s="3">
        <f t="shared" si="8"/>
        <v>1400000</v>
      </c>
      <c r="K10" s="3">
        <f t="shared" si="8"/>
        <v>1400000</v>
      </c>
      <c r="L10" s="3">
        <f t="shared" si="3"/>
        <v>347514.55000000005</v>
      </c>
      <c r="M10" s="3">
        <f t="shared" si="4"/>
        <v>617936.91999999993</v>
      </c>
      <c r="N10" s="3">
        <f t="shared" si="5"/>
        <v>-274866.60000000009</v>
      </c>
      <c r="O10" s="3">
        <f t="shared" si="6"/>
        <v>-299794.87000000011</v>
      </c>
      <c r="P10" s="3">
        <f t="shared" si="7"/>
        <v>-599794.87000000011</v>
      </c>
    </row>
    <row r="11" spans="1:16" ht="15.75" customHeight="1" x14ac:dyDescent="0.25">
      <c r="A11" s="24" t="s">
        <v>19</v>
      </c>
      <c r="B11" s="27" t="s">
        <v>45</v>
      </c>
      <c r="C11" s="8" t="s">
        <v>2</v>
      </c>
      <c r="D11" s="3">
        <f t="shared" ref="D11:K11" si="9">D12+D13</f>
        <v>699816</v>
      </c>
      <c r="E11" s="3">
        <f t="shared" si="9"/>
        <v>475299.88</v>
      </c>
      <c r="F11" s="3">
        <f t="shared" si="9"/>
        <v>551166.6</v>
      </c>
      <c r="G11" s="3">
        <f t="shared" si="9"/>
        <v>600000</v>
      </c>
      <c r="H11" s="3">
        <f t="shared" si="9"/>
        <v>600000</v>
      </c>
      <c r="I11" s="3">
        <f t="shared" si="9"/>
        <v>1000000</v>
      </c>
      <c r="J11" s="3">
        <f t="shared" si="9"/>
        <v>1000000</v>
      </c>
      <c r="K11" s="3">
        <f t="shared" si="9"/>
        <v>1000000</v>
      </c>
      <c r="L11" s="3">
        <f t="shared" si="3"/>
        <v>300184</v>
      </c>
      <c r="M11" s="3">
        <f t="shared" si="4"/>
        <v>524700.12</v>
      </c>
      <c r="N11" s="3">
        <f t="shared" si="5"/>
        <v>448833.4</v>
      </c>
      <c r="O11" s="3">
        <f t="shared" si="6"/>
        <v>400000</v>
      </c>
      <c r="P11" s="3">
        <f t="shared" si="7"/>
        <v>400000</v>
      </c>
    </row>
    <row r="12" spans="1:16" ht="47.25" x14ac:dyDescent="0.25">
      <c r="A12" s="25"/>
      <c r="B12" s="28"/>
      <c r="C12" s="8" t="s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f t="shared" si="3"/>
        <v>0</v>
      </c>
      <c r="M12" s="3">
        <f t="shared" si="4"/>
        <v>0</v>
      </c>
      <c r="N12" s="3">
        <f t="shared" si="5"/>
        <v>0</v>
      </c>
      <c r="O12" s="3">
        <f t="shared" si="6"/>
        <v>0</v>
      </c>
      <c r="P12" s="3">
        <f t="shared" si="7"/>
        <v>0</v>
      </c>
    </row>
    <row r="13" spans="1:16" ht="21" customHeight="1" x14ac:dyDescent="0.25">
      <c r="A13" s="26"/>
      <c r="B13" s="28"/>
      <c r="C13" s="8" t="s">
        <v>4</v>
      </c>
      <c r="D13" s="3">
        <v>699816</v>
      </c>
      <c r="E13" s="3">
        <v>475299.88</v>
      </c>
      <c r="F13" s="3">
        <v>551166.6</v>
      </c>
      <c r="G13" s="3">
        <v>600000</v>
      </c>
      <c r="H13" s="3">
        <v>600000</v>
      </c>
      <c r="I13" s="3">
        <v>1000000</v>
      </c>
      <c r="J13" s="3">
        <v>1000000</v>
      </c>
      <c r="K13" s="3">
        <v>1000000</v>
      </c>
      <c r="L13" s="3">
        <f t="shared" si="3"/>
        <v>300184</v>
      </c>
      <c r="M13" s="3">
        <f t="shared" si="4"/>
        <v>524700.12</v>
      </c>
      <c r="N13" s="3">
        <f t="shared" si="5"/>
        <v>448833.4</v>
      </c>
      <c r="O13" s="3">
        <f t="shared" si="6"/>
        <v>400000</v>
      </c>
      <c r="P13" s="3">
        <f t="shared" si="7"/>
        <v>400000</v>
      </c>
    </row>
    <row r="14" spans="1:16" ht="15.75" customHeight="1" x14ac:dyDescent="0.25">
      <c r="A14" s="24" t="s">
        <v>20</v>
      </c>
      <c r="B14" s="27" t="s">
        <v>46</v>
      </c>
      <c r="C14" s="8" t="s">
        <v>2</v>
      </c>
      <c r="D14" s="3">
        <f t="shared" ref="D14:K14" si="10">D15+D16</f>
        <v>152100</v>
      </c>
      <c r="E14" s="3">
        <f t="shared" si="10"/>
        <v>150000</v>
      </c>
      <c r="F14" s="3">
        <f t="shared" si="10"/>
        <v>825800</v>
      </c>
      <c r="G14" s="3">
        <f t="shared" si="10"/>
        <v>1099794.8700000001</v>
      </c>
      <c r="H14" s="3">
        <f t="shared" si="10"/>
        <v>1009794.87</v>
      </c>
      <c r="I14" s="3">
        <f t="shared" si="10"/>
        <v>400000</v>
      </c>
      <c r="J14" s="3">
        <f t="shared" si="10"/>
        <v>400000</v>
      </c>
      <c r="K14" s="3">
        <f t="shared" si="10"/>
        <v>400000</v>
      </c>
      <c r="L14" s="3">
        <f t="shared" si="3"/>
        <v>247900</v>
      </c>
      <c r="M14" s="3">
        <f t="shared" si="4"/>
        <v>250000</v>
      </c>
      <c r="N14" s="3">
        <f t="shared" si="5"/>
        <v>-425800</v>
      </c>
      <c r="O14" s="3">
        <f t="shared" si="6"/>
        <v>-699794.87000000011</v>
      </c>
      <c r="P14" s="3">
        <f t="shared" si="7"/>
        <v>-609794.87</v>
      </c>
    </row>
    <row r="15" spans="1:16" ht="47.25" x14ac:dyDescent="0.25">
      <c r="A15" s="25"/>
      <c r="B15" s="28"/>
      <c r="C15" s="8" t="s">
        <v>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f t="shared" si="3"/>
        <v>0</v>
      </c>
      <c r="M15" s="3">
        <f t="shared" si="4"/>
        <v>0</v>
      </c>
      <c r="N15" s="3">
        <f t="shared" si="5"/>
        <v>0</v>
      </c>
      <c r="O15" s="3">
        <f t="shared" si="6"/>
        <v>0</v>
      </c>
      <c r="P15" s="3">
        <f t="shared" si="7"/>
        <v>0</v>
      </c>
    </row>
    <row r="16" spans="1:16" x14ac:dyDescent="0.25">
      <c r="A16" s="26"/>
      <c r="B16" s="28"/>
      <c r="C16" s="8" t="s">
        <v>4</v>
      </c>
      <c r="D16" s="3">
        <v>152100</v>
      </c>
      <c r="E16" s="3">
        <v>150000</v>
      </c>
      <c r="F16" s="3">
        <v>825800</v>
      </c>
      <c r="G16" s="3">
        <v>1099794.8700000001</v>
      </c>
      <c r="H16" s="3">
        <v>1009794.87</v>
      </c>
      <c r="I16" s="3">
        <v>400000</v>
      </c>
      <c r="J16" s="3">
        <v>400000</v>
      </c>
      <c r="K16" s="3">
        <v>400000</v>
      </c>
      <c r="L16" s="3">
        <f t="shared" si="3"/>
        <v>247900</v>
      </c>
      <c r="M16" s="3">
        <f t="shared" si="4"/>
        <v>250000</v>
      </c>
      <c r="N16" s="3">
        <f t="shared" si="5"/>
        <v>-425800</v>
      </c>
      <c r="O16" s="3">
        <f t="shared" si="6"/>
        <v>-699794.87000000011</v>
      </c>
      <c r="P16" s="3">
        <f t="shared" si="7"/>
        <v>-609794.87</v>
      </c>
    </row>
    <row r="17" spans="1:16" ht="15.75" customHeight="1" x14ac:dyDescent="0.25">
      <c r="A17" s="29" t="s">
        <v>21</v>
      </c>
      <c r="B17" s="27" t="s">
        <v>78</v>
      </c>
      <c r="C17" s="8" t="s">
        <v>2</v>
      </c>
      <c r="D17" s="3">
        <f>D18+D19</f>
        <v>0</v>
      </c>
      <c r="E17" s="3">
        <f>E18+E19</f>
        <v>712559.2</v>
      </c>
      <c r="F17" s="3">
        <v>0</v>
      </c>
      <c r="G17" s="3">
        <v>0</v>
      </c>
      <c r="H17" s="3">
        <v>0</v>
      </c>
      <c r="I17" s="3"/>
      <c r="J17" s="3"/>
      <c r="K17" s="3"/>
      <c r="L17" s="3">
        <f t="shared" si="3"/>
        <v>0</v>
      </c>
      <c r="M17" s="3">
        <f t="shared" si="4"/>
        <v>-712559.2</v>
      </c>
      <c r="N17" s="3">
        <f t="shared" si="5"/>
        <v>0</v>
      </c>
      <c r="O17" s="3">
        <f t="shared" si="6"/>
        <v>0</v>
      </c>
      <c r="P17" s="3">
        <f t="shared" si="7"/>
        <v>0</v>
      </c>
    </row>
    <row r="18" spans="1:16" ht="47.25" x14ac:dyDescent="0.25">
      <c r="A18" s="25"/>
      <c r="B18" s="28"/>
      <c r="C18" s="8" t="s">
        <v>3</v>
      </c>
      <c r="D18" s="3">
        <v>0</v>
      </c>
      <c r="E18" s="3">
        <v>555796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f t="shared" si="3"/>
        <v>0</v>
      </c>
      <c r="M18" s="3">
        <f t="shared" si="4"/>
        <v>-555796</v>
      </c>
      <c r="N18" s="3">
        <f t="shared" si="5"/>
        <v>0</v>
      </c>
      <c r="O18" s="3">
        <f t="shared" si="6"/>
        <v>0</v>
      </c>
      <c r="P18" s="3">
        <f t="shared" si="7"/>
        <v>0</v>
      </c>
    </row>
    <row r="19" spans="1:16" x14ac:dyDescent="0.25">
      <c r="A19" s="26"/>
      <c r="B19" s="28"/>
      <c r="C19" s="8" t="s">
        <v>4</v>
      </c>
      <c r="D19" s="3">
        <v>0</v>
      </c>
      <c r="E19" s="3">
        <v>156763.20000000001</v>
      </c>
      <c r="F19" s="3">
        <v>0</v>
      </c>
      <c r="G19" s="3">
        <v>0</v>
      </c>
      <c r="H19" s="3">
        <v>90000</v>
      </c>
      <c r="I19" s="3">
        <v>0</v>
      </c>
      <c r="J19" s="3">
        <v>0</v>
      </c>
      <c r="K19" s="3">
        <v>0</v>
      </c>
      <c r="L19" s="3">
        <f t="shared" si="3"/>
        <v>0</v>
      </c>
      <c r="M19" s="3">
        <f t="shared" si="4"/>
        <v>-156763.20000000001</v>
      </c>
      <c r="N19" s="3">
        <f t="shared" si="5"/>
        <v>0</v>
      </c>
      <c r="O19" s="3">
        <f t="shared" si="6"/>
        <v>0</v>
      </c>
      <c r="P19" s="3">
        <f t="shared" si="7"/>
        <v>-90000</v>
      </c>
    </row>
    <row r="20" spans="1:16" ht="15.75" customHeight="1" x14ac:dyDescent="0.25">
      <c r="A20" s="29" t="s">
        <v>22</v>
      </c>
      <c r="B20" s="27" t="s">
        <v>44</v>
      </c>
      <c r="C20" s="9" t="s">
        <v>2</v>
      </c>
      <c r="D20" s="3">
        <f>D21+D22</f>
        <v>0</v>
      </c>
      <c r="E20" s="3">
        <f>E21+E22</f>
        <v>0</v>
      </c>
      <c r="F20" s="3">
        <f>F21+F22</f>
        <v>297900</v>
      </c>
      <c r="G20" s="3">
        <f>G21+G22</f>
        <v>0</v>
      </c>
      <c r="H20" s="3">
        <f>H21+H22</f>
        <v>300000</v>
      </c>
      <c r="I20" s="3">
        <v>0</v>
      </c>
      <c r="J20" s="3">
        <v>0</v>
      </c>
      <c r="K20" s="3">
        <v>0</v>
      </c>
      <c r="L20" s="3">
        <f t="shared" si="3"/>
        <v>0</v>
      </c>
      <c r="M20" s="3">
        <f t="shared" si="4"/>
        <v>0</v>
      </c>
      <c r="N20" s="3">
        <f t="shared" si="5"/>
        <v>-297900</v>
      </c>
      <c r="O20" s="3">
        <f t="shared" si="6"/>
        <v>0</v>
      </c>
      <c r="P20" s="3">
        <f t="shared" si="7"/>
        <v>-300000</v>
      </c>
    </row>
    <row r="21" spans="1:16" ht="47.25" x14ac:dyDescent="0.25">
      <c r="A21" s="25"/>
      <c r="B21" s="28"/>
      <c r="C21" s="9" t="s">
        <v>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f t="shared" si="3"/>
        <v>0</v>
      </c>
      <c r="M21" s="3">
        <f t="shared" si="4"/>
        <v>0</v>
      </c>
      <c r="N21" s="3">
        <f t="shared" si="5"/>
        <v>0</v>
      </c>
      <c r="O21" s="3">
        <f t="shared" si="6"/>
        <v>0</v>
      </c>
      <c r="P21" s="3">
        <f t="shared" si="7"/>
        <v>0</v>
      </c>
    </row>
    <row r="22" spans="1:16" x14ac:dyDescent="0.25">
      <c r="A22" s="26"/>
      <c r="B22" s="28"/>
      <c r="C22" s="9" t="s">
        <v>4</v>
      </c>
      <c r="D22" s="3">
        <v>0</v>
      </c>
      <c r="E22" s="3">
        <v>0</v>
      </c>
      <c r="F22" s="3">
        <v>297900</v>
      </c>
      <c r="G22" s="3">
        <v>0</v>
      </c>
      <c r="H22" s="3">
        <v>300000</v>
      </c>
      <c r="I22" s="3">
        <v>0</v>
      </c>
      <c r="J22" s="3">
        <v>0</v>
      </c>
      <c r="K22" s="3">
        <v>0</v>
      </c>
      <c r="L22" s="3">
        <f t="shared" si="3"/>
        <v>0</v>
      </c>
      <c r="M22" s="3">
        <f t="shared" si="4"/>
        <v>0</v>
      </c>
      <c r="N22" s="3">
        <f t="shared" si="5"/>
        <v>-297900</v>
      </c>
      <c r="O22" s="3">
        <f t="shared" si="6"/>
        <v>0</v>
      </c>
      <c r="P22" s="3">
        <f t="shared" si="7"/>
        <v>-300000</v>
      </c>
    </row>
    <row r="23" spans="1:16" x14ac:dyDescent="0.25">
      <c r="A23" s="29" t="s">
        <v>79</v>
      </c>
      <c r="B23" s="33" t="s">
        <v>13</v>
      </c>
      <c r="C23" s="8" t="s">
        <v>2</v>
      </c>
      <c r="D23" s="3">
        <f>D24</f>
        <v>200569.45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f t="shared" si="3"/>
        <v>-200569.45</v>
      </c>
      <c r="M23" s="3">
        <f t="shared" si="4"/>
        <v>0</v>
      </c>
      <c r="N23" s="3">
        <f t="shared" si="5"/>
        <v>0</v>
      </c>
      <c r="O23" s="3">
        <f t="shared" si="6"/>
        <v>0</v>
      </c>
      <c r="P23" s="3">
        <f t="shared" si="7"/>
        <v>0</v>
      </c>
    </row>
    <row r="24" spans="1:16" x14ac:dyDescent="0.25">
      <c r="A24" s="26"/>
      <c r="B24" s="35"/>
      <c r="C24" s="8" t="s">
        <v>4</v>
      </c>
      <c r="D24" s="3">
        <v>200569.45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f t="shared" si="3"/>
        <v>-200569.45</v>
      </c>
      <c r="M24" s="3">
        <f t="shared" si="4"/>
        <v>0</v>
      </c>
      <c r="N24" s="3">
        <f t="shared" si="5"/>
        <v>0</v>
      </c>
      <c r="O24" s="3">
        <f t="shared" si="6"/>
        <v>0</v>
      </c>
      <c r="P24" s="3">
        <f t="shared" si="7"/>
        <v>0</v>
      </c>
    </row>
    <row r="25" spans="1:16" ht="15.75" customHeight="1" x14ac:dyDescent="0.25">
      <c r="A25" s="24">
        <v>2</v>
      </c>
      <c r="B25" s="27" t="s">
        <v>74</v>
      </c>
      <c r="C25" s="8" t="s">
        <v>2</v>
      </c>
      <c r="D25" s="3">
        <f>D26+D27</f>
        <v>14748333.220000001</v>
      </c>
      <c r="E25" s="3">
        <v>58468530.689999998</v>
      </c>
      <c r="F25" s="3">
        <f t="shared" ref="F25:K25" si="11">F26+F27</f>
        <v>28763855.07</v>
      </c>
      <c r="G25" s="3">
        <f t="shared" si="11"/>
        <v>20337255.129999999</v>
      </c>
      <c r="H25" s="3">
        <f t="shared" si="11"/>
        <v>19537255.129999999</v>
      </c>
      <c r="I25" s="3">
        <f t="shared" si="11"/>
        <v>16974000</v>
      </c>
      <c r="J25" s="3">
        <f t="shared" si="11"/>
        <v>16974000</v>
      </c>
      <c r="K25" s="3">
        <f t="shared" si="11"/>
        <v>16974000</v>
      </c>
      <c r="L25" s="3">
        <f t="shared" si="3"/>
        <v>2225666.7799999993</v>
      </c>
      <c r="M25" s="3">
        <f t="shared" si="4"/>
        <v>-41494530.689999998</v>
      </c>
      <c r="N25" s="3">
        <f t="shared" si="5"/>
        <v>-11789855.07</v>
      </c>
      <c r="O25" s="3">
        <f t="shared" si="6"/>
        <v>-3363255.129999999</v>
      </c>
      <c r="P25" s="3">
        <f t="shared" si="7"/>
        <v>-2563255.129999999</v>
      </c>
    </row>
    <row r="26" spans="1:16" ht="47.25" x14ac:dyDescent="0.25">
      <c r="A26" s="25"/>
      <c r="B26" s="27"/>
      <c r="C26" s="8" t="s">
        <v>3</v>
      </c>
      <c r="D26" s="3">
        <f t="shared" ref="D26:K27" si="12">D29+D32+D35+D38+D41+D44+D47+D50+D53+D56+D59+D65+D62+D68+D71+D74+D77+D80+D83+D86+D89+D92+D95+D98+D101+D104+D107</f>
        <v>11503699.9</v>
      </c>
      <c r="E26" s="3">
        <f t="shared" si="12"/>
        <v>9134199.5700000003</v>
      </c>
      <c r="F26" s="3">
        <f t="shared" si="12"/>
        <v>13241299.939999999</v>
      </c>
      <c r="G26" s="3">
        <f t="shared" si="12"/>
        <v>12261700</v>
      </c>
      <c r="H26" s="3">
        <f t="shared" si="12"/>
        <v>12261700</v>
      </c>
      <c r="I26" s="3">
        <f t="shared" si="12"/>
        <v>13967100</v>
      </c>
      <c r="J26" s="3">
        <f t="shared" si="12"/>
        <v>13967100</v>
      </c>
      <c r="K26" s="3">
        <f t="shared" si="12"/>
        <v>13967100</v>
      </c>
      <c r="L26" s="3">
        <f t="shared" si="3"/>
        <v>2463400.0999999996</v>
      </c>
      <c r="M26" s="3">
        <f t="shared" si="4"/>
        <v>4832900.43</v>
      </c>
      <c r="N26" s="3">
        <f t="shared" si="5"/>
        <v>725800.06000000052</v>
      </c>
      <c r="O26" s="3">
        <f t="shared" si="6"/>
        <v>1705400</v>
      </c>
      <c r="P26" s="3">
        <f t="shared" si="7"/>
        <v>1705400</v>
      </c>
    </row>
    <row r="27" spans="1:16" x14ac:dyDescent="0.25">
      <c r="A27" s="26"/>
      <c r="B27" s="27"/>
      <c r="C27" s="8" t="s">
        <v>4</v>
      </c>
      <c r="D27" s="3">
        <f t="shared" si="12"/>
        <v>3244633.32</v>
      </c>
      <c r="E27" s="3">
        <f t="shared" si="12"/>
        <v>64147252.529999994</v>
      </c>
      <c r="F27" s="3">
        <f t="shared" si="12"/>
        <v>15522555.129999999</v>
      </c>
      <c r="G27" s="3">
        <f t="shared" si="12"/>
        <v>8075555.1299999999</v>
      </c>
      <c r="H27" s="3">
        <f t="shared" si="12"/>
        <v>7275555.1299999999</v>
      </c>
      <c r="I27" s="3">
        <f t="shared" si="12"/>
        <v>3006900</v>
      </c>
      <c r="J27" s="3">
        <f t="shared" si="12"/>
        <v>3006900</v>
      </c>
      <c r="K27" s="3">
        <f t="shared" si="12"/>
        <v>3006900</v>
      </c>
      <c r="L27" s="3">
        <f t="shared" si="3"/>
        <v>-237733.31999999983</v>
      </c>
      <c r="M27" s="3">
        <f t="shared" si="4"/>
        <v>-61140352.529999994</v>
      </c>
      <c r="N27" s="3">
        <f t="shared" si="5"/>
        <v>-12515655.129999999</v>
      </c>
      <c r="O27" s="3">
        <f t="shared" si="6"/>
        <v>-5068655.13</v>
      </c>
      <c r="P27" s="3">
        <f t="shared" si="7"/>
        <v>-4268655.13</v>
      </c>
    </row>
    <row r="28" spans="1:16" ht="15.75" customHeight="1" x14ac:dyDescent="0.25">
      <c r="A28" s="24" t="s">
        <v>23</v>
      </c>
      <c r="B28" s="27" t="s">
        <v>47</v>
      </c>
      <c r="C28" s="8" t="s">
        <v>2</v>
      </c>
      <c r="D28" s="3">
        <f>D29+D30</f>
        <v>455264</v>
      </c>
      <c r="E28" s="3">
        <f>E29+E30</f>
        <v>777407.98</v>
      </c>
      <c r="F28" s="3">
        <v>0</v>
      </c>
      <c r="G28" s="3">
        <v>0</v>
      </c>
      <c r="H28" s="3">
        <v>0</v>
      </c>
      <c r="I28" s="3"/>
      <c r="J28" s="3"/>
      <c r="K28" s="3"/>
      <c r="L28" s="3">
        <f t="shared" si="3"/>
        <v>-455264</v>
      </c>
      <c r="M28" s="3">
        <f t="shared" si="4"/>
        <v>-777407.98</v>
      </c>
      <c r="N28" s="3">
        <f t="shared" si="5"/>
        <v>0</v>
      </c>
      <c r="O28" s="3">
        <f t="shared" si="6"/>
        <v>0</v>
      </c>
      <c r="P28" s="3">
        <f t="shared" si="7"/>
        <v>0</v>
      </c>
    </row>
    <row r="29" spans="1:16" ht="47.25" x14ac:dyDescent="0.25">
      <c r="A29" s="25"/>
      <c r="B29" s="28"/>
      <c r="C29" s="8" t="s">
        <v>3</v>
      </c>
      <c r="D29" s="3">
        <v>355105.92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f t="shared" si="3"/>
        <v>-355105.92</v>
      </c>
      <c r="M29" s="3">
        <f t="shared" si="4"/>
        <v>0</v>
      </c>
      <c r="N29" s="3">
        <f t="shared" si="5"/>
        <v>0</v>
      </c>
      <c r="O29" s="3">
        <f t="shared" si="6"/>
        <v>0</v>
      </c>
      <c r="P29" s="3">
        <f t="shared" si="7"/>
        <v>0</v>
      </c>
    </row>
    <row r="30" spans="1:16" x14ac:dyDescent="0.25">
      <c r="A30" s="26"/>
      <c r="B30" s="28"/>
      <c r="C30" s="8" t="s">
        <v>4</v>
      </c>
      <c r="D30" s="3">
        <v>100158.08</v>
      </c>
      <c r="E30" s="3">
        <v>777407.98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f t="shared" si="3"/>
        <v>-100158.08</v>
      </c>
      <c r="M30" s="3">
        <f t="shared" si="4"/>
        <v>-777407.98</v>
      </c>
      <c r="N30" s="3">
        <f t="shared" si="5"/>
        <v>0</v>
      </c>
      <c r="O30" s="3">
        <f t="shared" si="6"/>
        <v>0</v>
      </c>
      <c r="P30" s="3">
        <f t="shared" si="7"/>
        <v>0</v>
      </c>
    </row>
    <row r="31" spans="1:16" ht="15.75" customHeight="1" x14ac:dyDescent="0.25">
      <c r="A31" s="24" t="s">
        <v>24</v>
      </c>
      <c r="B31" s="27" t="s">
        <v>48</v>
      </c>
      <c r="C31" s="8" t="s">
        <v>2</v>
      </c>
      <c r="D31" s="3">
        <f>D32+D33</f>
        <v>44230.770000000004</v>
      </c>
      <c r="E31" s="3">
        <f>E32+E33</f>
        <v>179400</v>
      </c>
      <c r="F31" s="3">
        <f>F32+F33</f>
        <v>77600</v>
      </c>
      <c r="G31" s="3">
        <f>G32+G33</f>
        <v>77600</v>
      </c>
      <c r="H31" s="3">
        <v>0</v>
      </c>
      <c r="I31" s="3">
        <f>I32+I33</f>
        <v>100000</v>
      </c>
      <c r="J31" s="3">
        <f>J32+J33</f>
        <v>100000</v>
      </c>
      <c r="K31" s="3">
        <f>K32+K33</f>
        <v>100000</v>
      </c>
      <c r="L31" s="3">
        <f t="shared" si="3"/>
        <v>55769.229999999996</v>
      </c>
      <c r="M31" s="3">
        <f t="shared" si="4"/>
        <v>-79400</v>
      </c>
      <c r="N31" s="3">
        <f t="shared" si="5"/>
        <v>22400</v>
      </c>
      <c r="O31" s="3">
        <f t="shared" si="6"/>
        <v>22400</v>
      </c>
      <c r="P31" s="3">
        <f t="shared" si="7"/>
        <v>100000</v>
      </c>
    </row>
    <row r="32" spans="1:16" ht="47.25" x14ac:dyDescent="0.25">
      <c r="A32" s="25"/>
      <c r="B32" s="28"/>
      <c r="C32" s="8" t="s">
        <v>3</v>
      </c>
      <c r="D32" s="3">
        <v>34500</v>
      </c>
      <c r="E32" s="3">
        <v>11700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f t="shared" si="3"/>
        <v>-34500</v>
      </c>
      <c r="M32" s="3">
        <f t="shared" si="4"/>
        <v>-11700</v>
      </c>
      <c r="N32" s="3">
        <f t="shared" si="5"/>
        <v>0</v>
      </c>
      <c r="O32" s="3">
        <f t="shared" si="6"/>
        <v>0</v>
      </c>
      <c r="P32" s="3">
        <f t="shared" si="7"/>
        <v>0</v>
      </c>
    </row>
    <row r="33" spans="1:18" ht="65.25" customHeight="1" x14ac:dyDescent="0.25">
      <c r="A33" s="26"/>
      <c r="B33" s="28"/>
      <c r="C33" s="8" t="s">
        <v>4</v>
      </c>
      <c r="D33" s="3">
        <v>9730.77</v>
      </c>
      <c r="E33" s="3">
        <f>3300+164400</f>
        <v>167700</v>
      </c>
      <c r="F33" s="3">
        <v>77600</v>
      </c>
      <c r="G33" s="3">
        <v>77600</v>
      </c>
      <c r="H33" s="3">
        <v>0</v>
      </c>
      <c r="I33" s="3">
        <v>100000</v>
      </c>
      <c r="J33" s="3">
        <v>100000</v>
      </c>
      <c r="K33" s="3">
        <v>100000</v>
      </c>
      <c r="L33" s="3">
        <f t="shared" si="3"/>
        <v>90269.23</v>
      </c>
      <c r="M33" s="3">
        <f t="shared" si="4"/>
        <v>-67700</v>
      </c>
      <c r="N33" s="3">
        <f t="shared" si="5"/>
        <v>22400</v>
      </c>
      <c r="O33" s="3">
        <f t="shared" si="6"/>
        <v>22400</v>
      </c>
      <c r="P33" s="3">
        <f t="shared" si="7"/>
        <v>100000</v>
      </c>
    </row>
    <row r="34" spans="1:18" ht="15.75" customHeight="1" x14ac:dyDescent="0.25">
      <c r="A34" s="24" t="s">
        <v>25</v>
      </c>
      <c r="B34" s="37" t="s">
        <v>49</v>
      </c>
      <c r="C34" s="8" t="s">
        <v>2</v>
      </c>
      <c r="D34" s="3">
        <f>D35+D36</f>
        <v>3717948.71</v>
      </c>
      <c r="E34" s="3">
        <f>E35+E36</f>
        <v>18710134.98</v>
      </c>
      <c r="F34" s="3">
        <f>F35+F36</f>
        <v>7469733.3399999999</v>
      </c>
      <c r="G34" s="3">
        <f>G35+G36</f>
        <v>5555555.5600000005</v>
      </c>
      <c r="H34" s="3">
        <v>0</v>
      </c>
      <c r="I34" s="3">
        <v>0</v>
      </c>
      <c r="J34" s="3">
        <v>0</v>
      </c>
      <c r="K34" s="3">
        <v>0</v>
      </c>
      <c r="L34" s="3">
        <f t="shared" si="3"/>
        <v>-3717948.71</v>
      </c>
      <c r="M34" s="3">
        <f t="shared" si="4"/>
        <v>-18710134.98</v>
      </c>
      <c r="N34" s="3">
        <f t="shared" si="5"/>
        <v>-7469733.3399999999</v>
      </c>
      <c r="O34" s="3">
        <f t="shared" si="6"/>
        <v>-5555555.5600000005</v>
      </c>
      <c r="P34" s="3">
        <f t="shared" si="7"/>
        <v>0</v>
      </c>
    </row>
    <row r="35" spans="1:18" ht="47.25" x14ac:dyDescent="0.25">
      <c r="A35" s="25"/>
      <c r="B35" s="38"/>
      <c r="C35" s="8" t="s">
        <v>3</v>
      </c>
      <c r="D35" s="3">
        <v>2900000</v>
      </c>
      <c r="E35" s="3">
        <v>1320999.96</v>
      </c>
      <c r="F35" s="3">
        <v>5000000</v>
      </c>
      <c r="G35" s="3">
        <v>5000000</v>
      </c>
      <c r="H35" s="3">
        <v>0</v>
      </c>
      <c r="I35" s="3">
        <v>0</v>
      </c>
      <c r="J35" s="3">
        <v>0</v>
      </c>
      <c r="K35" s="3">
        <v>0</v>
      </c>
      <c r="L35" s="3">
        <f t="shared" si="3"/>
        <v>-2900000</v>
      </c>
      <c r="M35" s="3">
        <f t="shared" si="4"/>
        <v>-1320999.96</v>
      </c>
      <c r="N35" s="3">
        <f t="shared" si="5"/>
        <v>-5000000</v>
      </c>
      <c r="O35" s="3">
        <f t="shared" si="6"/>
        <v>-5000000</v>
      </c>
      <c r="P35" s="3">
        <f t="shared" si="7"/>
        <v>0</v>
      </c>
    </row>
    <row r="36" spans="1:18" x14ac:dyDescent="0.25">
      <c r="A36" s="26"/>
      <c r="B36" s="38"/>
      <c r="C36" s="8" t="s">
        <v>4</v>
      </c>
      <c r="D36" s="3">
        <v>817948.71</v>
      </c>
      <c r="E36" s="3">
        <f>372589.73+17016545.29</f>
        <v>17389135.02</v>
      </c>
      <c r="F36" s="3">
        <v>2469733.34</v>
      </c>
      <c r="G36" s="3">
        <v>555555.56000000006</v>
      </c>
      <c r="H36" s="3">
        <v>0</v>
      </c>
      <c r="I36" s="3">
        <v>0</v>
      </c>
      <c r="J36" s="3">
        <v>0</v>
      </c>
      <c r="K36" s="3">
        <v>0</v>
      </c>
      <c r="L36" s="3">
        <f t="shared" si="3"/>
        <v>-817948.71</v>
      </c>
      <c r="M36" s="3">
        <f t="shared" si="4"/>
        <v>-17389135.02</v>
      </c>
      <c r="N36" s="3">
        <f t="shared" si="5"/>
        <v>-2469733.34</v>
      </c>
      <c r="O36" s="3">
        <f t="shared" si="6"/>
        <v>-555555.56000000006</v>
      </c>
      <c r="P36" s="3">
        <f t="shared" si="7"/>
        <v>0</v>
      </c>
      <c r="R36" s="2"/>
    </row>
    <row r="37" spans="1:18" ht="15.75" customHeight="1" x14ac:dyDescent="0.25">
      <c r="A37" s="24" t="s">
        <v>26</v>
      </c>
      <c r="B37" s="37" t="s">
        <v>50</v>
      </c>
      <c r="C37" s="8" t="s">
        <v>2</v>
      </c>
      <c r="D37" s="3">
        <f>D38+D39</f>
        <v>227243.59</v>
      </c>
      <c r="E37" s="3">
        <f>E38+E39</f>
        <v>158209.41999999998</v>
      </c>
      <c r="F37" s="3">
        <f>F38+F39</f>
        <v>6550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f t="shared" si="3"/>
        <v>-227243.59</v>
      </c>
      <c r="M37" s="3">
        <f t="shared" si="4"/>
        <v>-158209.41999999998</v>
      </c>
      <c r="N37" s="3">
        <f t="shared" si="5"/>
        <v>-6550</v>
      </c>
      <c r="O37" s="3">
        <f t="shared" si="6"/>
        <v>0</v>
      </c>
      <c r="P37" s="3">
        <f t="shared" si="7"/>
        <v>0</v>
      </c>
    </row>
    <row r="38" spans="1:18" ht="66" customHeight="1" x14ac:dyDescent="0.25">
      <c r="A38" s="25"/>
      <c r="B38" s="38"/>
      <c r="C38" s="8" t="s">
        <v>3</v>
      </c>
      <c r="D38" s="3">
        <v>177250</v>
      </c>
      <c r="E38" s="3">
        <v>13900.61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f t="shared" si="3"/>
        <v>-177250</v>
      </c>
      <c r="M38" s="3">
        <f t="shared" si="4"/>
        <v>-13900.61</v>
      </c>
      <c r="N38" s="3">
        <f t="shared" si="5"/>
        <v>0</v>
      </c>
      <c r="O38" s="3">
        <f t="shared" si="6"/>
        <v>0</v>
      </c>
      <c r="P38" s="3">
        <f t="shared" si="7"/>
        <v>0</v>
      </c>
    </row>
    <row r="39" spans="1:18" x14ac:dyDescent="0.25">
      <c r="A39" s="26"/>
      <c r="B39" s="38"/>
      <c r="C39" s="8" t="s">
        <v>4</v>
      </c>
      <c r="D39" s="3">
        <v>49993.59</v>
      </c>
      <c r="E39" s="3">
        <f>3920.81+140388</f>
        <v>144308.81</v>
      </c>
      <c r="F39" s="3">
        <v>6550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f t="shared" si="3"/>
        <v>-49993.59</v>
      </c>
      <c r="M39" s="3">
        <f t="shared" si="4"/>
        <v>-144308.81</v>
      </c>
      <c r="N39" s="3">
        <f t="shared" si="5"/>
        <v>-6550</v>
      </c>
      <c r="O39" s="3">
        <f t="shared" si="6"/>
        <v>0</v>
      </c>
      <c r="P39" s="3">
        <f t="shared" si="7"/>
        <v>0</v>
      </c>
    </row>
    <row r="40" spans="1:18" ht="15.75" customHeight="1" x14ac:dyDescent="0.25">
      <c r="A40" s="24" t="s">
        <v>27</v>
      </c>
      <c r="B40" s="27" t="s">
        <v>51</v>
      </c>
      <c r="C40" s="8" t="s">
        <v>2</v>
      </c>
      <c r="D40" s="3">
        <f>D41+D42</f>
        <v>2243846.0699999998</v>
      </c>
      <c r="E40" s="3">
        <f>E41+E42</f>
        <v>1900000</v>
      </c>
      <c r="F40" s="3">
        <f>F41+F42</f>
        <v>1643365.47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f t="shared" si="3"/>
        <v>-2243846.0699999998</v>
      </c>
      <c r="M40" s="3">
        <f t="shared" si="4"/>
        <v>-1900000</v>
      </c>
      <c r="N40" s="3">
        <f t="shared" si="5"/>
        <v>-1643365.47</v>
      </c>
      <c r="O40" s="3">
        <f t="shared" si="6"/>
        <v>0</v>
      </c>
      <c r="P40" s="3">
        <f t="shared" si="7"/>
        <v>0</v>
      </c>
    </row>
    <row r="41" spans="1:18" ht="47.25" x14ac:dyDescent="0.25">
      <c r="A41" s="25"/>
      <c r="B41" s="28"/>
      <c r="C41" s="8" t="s">
        <v>3</v>
      </c>
      <c r="D41" s="3">
        <v>1750199.92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f t="shared" si="3"/>
        <v>-1750199.92</v>
      </c>
      <c r="M41" s="3">
        <f t="shared" si="4"/>
        <v>0</v>
      </c>
      <c r="N41" s="3">
        <f t="shared" si="5"/>
        <v>0</v>
      </c>
      <c r="O41" s="3">
        <f t="shared" si="6"/>
        <v>0</v>
      </c>
      <c r="P41" s="3">
        <f t="shared" si="7"/>
        <v>0</v>
      </c>
    </row>
    <row r="42" spans="1:18" ht="47.25" customHeight="1" x14ac:dyDescent="0.25">
      <c r="A42" s="26"/>
      <c r="B42" s="28"/>
      <c r="C42" s="8" t="s">
        <v>4</v>
      </c>
      <c r="D42" s="3">
        <v>493646.15</v>
      </c>
      <c r="E42" s="3">
        <v>1900000</v>
      </c>
      <c r="F42" s="3">
        <v>1643365.47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f t="shared" si="3"/>
        <v>-493646.15</v>
      </c>
      <c r="M42" s="3">
        <f t="shared" si="4"/>
        <v>-1900000</v>
      </c>
      <c r="N42" s="3">
        <f t="shared" si="5"/>
        <v>-1643365.47</v>
      </c>
      <c r="O42" s="3">
        <f t="shared" si="6"/>
        <v>0</v>
      </c>
      <c r="P42" s="3">
        <f t="shared" si="7"/>
        <v>0</v>
      </c>
    </row>
    <row r="43" spans="1:18" ht="15.75" customHeight="1" x14ac:dyDescent="0.25">
      <c r="A43" s="24" t="s">
        <v>28</v>
      </c>
      <c r="B43" s="27" t="s">
        <v>52</v>
      </c>
      <c r="C43" s="8" t="s">
        <v>2</v>
      </c>
      <c r="D43" s="3">
        <f>D44+D45</f>
        <v>0</v>
      </c>
      <c r="E43" s="3">
        <f>E44+E45</f>
        <v>2256060.1</v>
      </c>
      <c r="F43" s="3">
        <f>F44+F45</f>
        <v>1338607.08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f t="shared" si="3"/>
        <v>0</v>
      </c>
      <c r="M43" s="3">
        <f t="shared" si="4"/>
        <v>-2256060.1</v>
      </c>
      <c r="N43" s="3">
        <f t="shared" si="5"/>
        <v>-1338607.08</v>
      </c>
      <c r="O43" s="3">
        <f t="shared" si="6"/>
        <v>0</v>
      </c>
      <c r="P43" s="3">
        <f t="shared" si="7"/>
        <v>0</v>
      </c>
    </row>
    <row r="44" spans="1:18" ht="47.25" x14ac:dyDescent="0.25">
      <c r="A44" s="25"/>
      <c r="B44" s="28"/>
      <c r="C44" s="8" t="s">
        <v>3</v>
      </c>
      <c r="D44" s="3"/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f t="shared" si="3"/>
        <v>0</v>
      </c>
      <c r="M44" s="3">
        <f t="shared" si="4"/>
        <v>0</v>
      </c>
      <c r="N44" s="3">
        <f t="shared" si="5"/>
        <v>0</v>
      </c>
      <c r="O44" s="3">
        <f t="shared" si="6"/>
        <v>0</v>
      </c>
      <c r="P44" s="3">
        <f t="shared" si="7"/>
        <v>0</v>
      </c>
    </row>
    <row r="45" spans="1:18" x14ac:dyDescent="0.25">
      <c r="A45" s="26"/>
      <c r="B45" s="28"/>
      <c r="C45" s="8" t="s">
        <v>4</v>
      </c>
      <c r="D45" s="3"/>
      <c r="E45" s="3">
        <v>2256060.1</v>
      </c>
      <c r="F45" s="3">
        <f>794299.58+544307.5</f>
        <v>1338607.08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f t="shared" si="3"/>
        <v>0</v>
      </c>
      <c r="M45" s="3">
        <f t="shared" si="4"/>
        <v>-2256060.1</v>
      </c>
      <c r="N45" s="3">
        <f t="shared" si="5"/>
        <v>-1338607.08</v>
      </c>
      <c r="O45" s="3">
        <f t="shared" si="6"/>
        <v>0</v>
      </c>
      <c r="P45" s="3">
        <f t="shared" si="7"/>
        <v>0</v>
      </c>
    </row>
    <row r="46" spans="1:18" ht="15.75" customHeight="1" x14ac:dyDescent="0.25">
      <c r="A46" s="24" t="s">
        <v>29</v>
      </c>
      <c r="B46" s="27" t="s">
        <v>53</v>
      </c>
      <c r="C46" s="8" t="s">
        <v>2</v>
      </c>
      <c r="D46" s="3">
        <f>D47+D48</f>
        <v>0</v>
      </c>
      <c r="E46" s="3">
        <f>E47+E48</f>
        <v>170367.5</v>
      </c>
      <c r="F46" s="3">
        <f>F47+F48</f>
        <v>148100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f t="shared" si="3"/>
        <v>0</v>
      </c>
      <c r="M46" s="3">
        <f t="shared" si="4"/>
        <v>-170367.5</v>
      </c>
      <c r="N46" s="3">
        <f t="shared" si="5"/>
        <v>-148100</v>
      </c>
      <c r="O46" s="3">
        <f t="shared" si="6"/>
        <v>0</v>
      </c>
      <c r="P46" s="3">
        <f t="shared" si="7"/>
        <v>0</v>
      </c>
    </row>
    <row r="47" spans="1:18" ht="47.25" x14ac:dyDescent="0.25">
      <c r="A47" s="25"/>
      <c r="B47" s="28"/>
      <c r="C47" s="8" t="s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f t="shared" si="3"/>
        <v>0</v>
      </c>
      <c r="M47" s="3">
        <f t="shared" si="4"/>
        <v>0</v>
      </c>
      <c r="N47" s="3">
        <f t="shared" si="5"/>
        <v>0</v>
      </c>
      <c r="O47" s="3">
        <f t="shared" si="6"/>
        <v>0</v>
      </c>
      <c r="P47" s="3">
        <f t="shared" si="7"/>
        <v>0</v>
      </c>
    </row>
    <row r="48" spans="1:18" ht="41.25" customHeight="1" x14ac:dyDescent="0.25">
      <c r="A48" s="26"/>
      <c r="B48" s="28"/>
      <c r="C48" s="8" t="s">
        <v>4</v>
      </c>
      <c r="D48" s="3">
        <v>0</v>
      </c>
      <c r="E48" s="3">
        <v>170367.5</v>
      </c>
      <c r="F48" s="3">
        <f>114950+33150</f>
        <v>148100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f t="shared" si="3"/>
        <v>0</v>
      </c>
      <c r="M48" s="3">
        <f t="shared" si="4"/>
        <v>-170367.5</v>
      </c>
      <c r="N48" s="3">
        <f t="shared" si="5"/>
        <v>-148100</v>
      </c>
      <c r="O48" s="3">
        <f t="shared" si="6"/>
        <v>0</v>
      </c>
      <c r="P48" s="3">
        <f t="shared" si="7"/>
        <v>0</v>
      </c>
    </row>
    <row r="49" spans="1:16" x14ac:dyDescent="0.25">
      <c r="A49" s="24" t="s">
        <v>30</v>
      </c>
      <c r="B49" s="30" t="s">
        <v>14</v>
      </c>
      <c r="C49" s="9" t="s">
        <v>2</v>
      </c>
      <c r="D49" s="3">
        <f>D50+D51</f>
        <v>3295338.94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f t="shared" si="3"/>
        <v>-3295338.94</v>
      </c>
      <c r="M49" s="3">
        <f t="shared" si="4"/>
        <v>0</v>
      </c>
      <c r="N49" s="3">
        <f t="shared" si="5"/>
        <v>0</v>
      </c>
      <c r="O49" s="3">
        <f t="shared" si="6"/>
        <v>0</v>
      </c>
      <c r="P49" s="3">
        <f t="shared" si="7"/>
        <v>0</v>
      </c>
    </row>
    <row r="50" spans="1:16" ht="47.25" x14ac:dyDescent="0.25">
      <c r="A50" s="25"/>
      <c r="B50" s="31"/>
      <c r="C50" s="9" t="s">
        <v>3</v>
      </c>
      <c r="D50" s="3">
        <v>2570364.38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f t="shared" si="3"/>
        <v>-2570364.38</v>
      </c>
      <c r="M50" s="3">
        <f t="shared" si="4"/>
        <v>0</v>
      </c>
      <c r="N50" s="3">
        <f t="shared" si="5"/>
        <v>0</v>
      </c>
      <c r="O50" s="3">
        <f t="shared" si="6"/>
        <v>0</v>
      </c>
      <c r="P50" s="3">
        <f t="shared" si="7"/>
        <v>0</v>
      </c>
    </row>
    <row r="51" spans="1:16" x14ac:dyDescent="0.25">
      <c r="A51" s="26"/>
      <c r="B51" s="32"/>
      <c r="C51" s="9" t="s">
        <v>4</v>
      </c>
      <c r="D51" s="3">
        <v>724974.56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f t="shared" si="3"/>
        <v>-724974.56</v>
      </c>
      <c r="M51" s="3">
        <f t="shared" si="4"/>
        <v>0</v>
      </c>
      <c r="N51" s="3">
        <f t="shared" si="5"/>
        <v>0</v>
      </c>
      <c r="O51" s="3">
        <f t="shared" si="6"/>
        <v>0</v>
      </c>
      <c r="P51" s="3">
        <f t="shared" si="7"/>
        <v>0</v>
      </c>
    </row>
    <row r="52" spans="1:16" ht="15.75" customHeight="1" x14ac:dyDescent="0.25">
      <c r="A52" s="24" t="s">
        <v>31</v>
      </c>
      <c r="B52" s="27" t="s">
        <v>54</v>
      </c>
      <c r="C52" s="8" t="s">
        <v>2</v>
      </c>
      <c r="D52" s="3">
        <f>D53+D54</f>
        <v>0</v>
      </c>
      <c r="E52" s="3">
        <f>E53+E54</f>
        <v>24820623.219999999</v>
      </c>
      <c r="F52" s="3">
        <f>F53+F54</f>
        <v>9127412.8000000007</v>
      </c>
      <c r="G52" s="3">
        <f>G53+G54</f>
        <v>5555555.5600000005</v>
      </c>
      <c r="H52" s="3">
        <v>0</v>
      </c>
      <c r="I52" s="3">
        <v>0</v>
      </c>
      <c r="J52" s="3">
        <v>0</v>
      </c>
      <c r="K52" s="3">
        <v>0</v>
      </c>
      <c r="L52" s="3">
        <f t="shared" si="3"/>
        <v>0</v>
      </c>
      <c r="M52" s="3">
        <f t="shared" si="4"/>
        <v>-24820623.219999999</v>
      </c>
      <c r="N52" s="3">
        <f t="shared" si="5"/>
        <v>-9127412.8000000007</v>
      </c>
      <c r="O52" s="3">
        <f t="shared" si="6"/>
        <v>-5555555.5600000005</v>
      </c>
      <c r="P52" s="3">
        <f t="shared" si="7"/>
        <v>0</v>
      </c>
    </row>
    <row r="53" spans="1:16" ht="47.25" x14ac:dyDescent="0.25">
      <c r="A53" s="25"/>
      <c r="B53" s="28"/>
      <c r="C53" s="8" t="s">
        <v>3</v>
      </c>
      <c r="D53" s="3">
        <v>0</v>
      </c>
      <c r="E53" s="3">
        <v>1787599</v>
      </c>
      <c r="F53" s="3">
        <v>5000000</v>
      </c>
      <c r="G53" s="3">
        <v>5000000</v>
      </c>
      <c r="H53" s="3">
        <v>0</v>
      </c>
      <c r="I53" s="3">
        <v>0</v>
      </c>
      <c r="J53" s="3">
        <v>0</v>
      </c>
      <c r="K53" s="3">
        <v>0</v>
      </c>
      <c r="L53" s="3">
        <f t="shared" si="3"/>
        <v>0</v>
      </c>
      <c r="M53" s="3">
        <f t="shared" si="4"/>
        <v>-1787599</v>
      </c>
      <c r="N53" s="3">
        <f t="shared" si="5"/>
        <v>-5000000</v>
      </c>
      <c r="O53" s="3">
        <f t="shared" si="6"/>
        <v>-5000000</v>
      </c>
      <c r="P53" s="3">
        <f t="shared" si="7"/>
        <v>0</v>
      </c>
    </row>
    <row r="54" spans="1:16" x14ac:dyDescent="0.25">
      <c r="A54" s="26"/>
      <c r="B54" s="28"/>
      <c r="C54" s="8" t="s">
        <v>4</v>
      </c>
      <c r="D54" s="3">
        <v>0</v>
      </c>
      <c r="E54" s="3">
        <f>504194.59+13528829.63+9000000</f>
        <v>23033024.219999999</v>
      </c>
      <c r="F54" s="3">
        <f>2500482.2+1626930.6</f>
        <v>4127412.8000000003</v>
      </c>
      <c r="G54" s="3">
        <v>555555.56000000006</v>
      </c>
      <c r="H54" s="3">
        <v>0</v>
      </c>
      <c r="I54" s="3">
        <v>0</v>
      </c>
      <c r="J54" s="3">
        <v>0</v>
      </c>
      <c r="K54" s="3">
        <v>0</v>
      </c>
      <c r="L54" s="3">
        <f t="shared" si="3"/>
        <v>0</v>
      </c>
      <c r="M54" s="3">
        <f t="shared" si="4"/>
        <v>-23033024.219999999</v>
      </c>
      <c r="N54" s="3">
        <f t="shared" si="5"/>
        <v>-4127412.8000000003</v>
      </c>
      <c r="O54" s="3">
        <f t="shared" si="6"/>
        <v>-555555.56000000006</v>
      </c>
      <c r="P54" s="3">
        <f t="shared" si="7"/>
        <v>0</v>
      </c>
    </row>
    <row r="55" spans="1:16" x14ac:dyDescent="0.25">
      <c r="A55" s="24" t="s">
        <v>32</v>
      </c>
      <c r="B55" s="30" t="s">
        <v>15</v>
      </c>
      <c r="C55" s="9" t="s">
        <v>2</v>
      </c>
      <c r="D55" s="3">
        <f>D56+D57</f>
        <v>3717948.66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f t="shared" si="3"/>
        <v>-3717948.66</v>
      </c>
      <c r="M55" s="3">
        <f t="shared" si="4"/>
        <v>0</v>
      </c>
      <c r="N55" s="3">
        <f t="shared" si="5"/>
        <v>0</v>
      </c>
      <c r="O55" s="3">
        <f t="shared" si="6"/>
        <v>0</v>
      </c>
      <c r="P55" s="3">
        <f t="shared" si="7"/>
        <v>0</v>
      </c>
    </row>
    <row r="56" spans="1:16" ht="47.25" x14ac:dyDescent="0.25">
      <c r="A56" s="25"/>
      <c r="B56" s="31"/>
      <c r="C56" s="9" t="s">
        <v>3</v>
      </c>
      <c r="D56" s="3">
        <v>2899999.95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f t="shared" si="3"/>
        <v>-2899999.95</v>
      </c>
      <c r="M56" s="3">
        <f t="shared" si="4"/>
        <v>0</v>
      </c>
      <c r="N56" s="3">
        <f t="shared" si="5"/>
        <v>0</v>
      </c>
      <c r="O56" s="3">
        <f t="shared" si="6"/>
        <v>0</v>
      </c>
      <c r="P56" s="3">
        <f t="shared" si="7"/>
        <v>0</v>
      </c>
    </row>
    <row r="57" spans="1:16" x14ac:dyDescent="0.25">
      <c r="A57" s="26"/>
      <c r="B57" s="32"/>
      <c r="C57" s="9" t="s">
        <v>4</v>
      </c>
      <c r="D57" s="3">
        <v>817948.71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f t="shared" si="3"/>
        <v>-817948.71</v>
      </c>
      <c r="M57" s="3">
        <f t="shared" si="4"/>
        <v>0</v>
      </c>
      <c r="N57" s="3">
        <f t="shared" si="5"/>
        <v>0</v>
      </c>
      <c r="O57" s="3">
        <f t="shared" si="6"/>
        <v>0</v>
      </c>
      <c r="P57" s="3">
        <f t="shared" si="7"/>
        <v>0</v>
      </c>
    </row>
    <row r="58" spans="1:16" ht="15.75" customHeight="1" x14ac:dyDescent="0.25">
      <c r="A58" s="24" t="s">
        <v>33</v>
      </c>
      <c r="B58" s="27" t="s">
        <v>55</v>
      </c>
      <c r="C58" s="8" t="s">
        <v>2</v>
      </c>
      <c r="D58" s="3">
        <f>D59+D60</f>
        <v>0</v>
      </c>
      <c r="E58" s="3">
        <f>E59+E60</f>
        <v>1171460.48</v>
      </c>
      <c r="F58" s="3">
        <f>F59+F60</f>
        <v>2027223.38</v>
      </c>
      <c r="G58" s="3">
        <f>G59+G60</f>
        <v>2000000</v>
      </c>
      <c r="H58" s="3">
        <v>0</v>
      </c>
      <c r="I58" s="3">
        <v>0</v>
      </c>
      <c r="J58" s="3">
        <v>0</v>
      </c>
      <c r="K58" s="3">
        <v>0</v>
      </c>
      <c r="L58" s="3">
        <f t="shared" si="3"/>
        <v>0</v>
      </c>
      <c r="M58" s="3">
        <f t="shared" si="4"/>
        <v>-1171460.48</v>
      </c>
      <c r="N58" s="3">
        <f t="shared" si="5"/>
        <v>-2027223.38</v>
      </c>
      <c r="O58" s="3">
        <f t="shared" si="6"/>
        <v>-2000000</v>
      </c>
      <c r="P58" s="3">
        <f t="shared" si="7"/>
        <v>0</v>
      </c>
    </row>
    <row r="59" spans="1:16" ht="47.25" x14ac:dyDescent="0.25">
      <c r="A59" s="25"/>
      <c r="B59" s="28"/>
      <c r="C59" s="8" t="s">
        <v>3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f t="shared" si="3"/>
        <v>0</v>
      </c>
      <c r="M59" s="3">
        <f t="shared" si="4"/>
        <v>0</v>
      </c>
      <c r="N59" s="3">
        <f t="shared" si="5"/>
        <v>0</v>
      </c>
      <c r="O59" s="3">
        <f t="shared" si="6"/>
        <v>0</v>
      </c>
      <c r="P59" s="3">
        <f t="shared" si="7"/>
        <v>0</v>
      </c>
    </row>
    <row r="60" spans="1:16" x14ac:dyDescent="0.25">
      <c r="A60" s="26"/>
      <c r="B60" s="28"/>
      <c r="C60" s="8" t="s">
        <v>4</v>
      </c>
      <c r="D60" s="3">
        <v>0</v>
      </c>
      <c r="E60" s="3">
        <v>1171460.48</v>
      </c>
      <c r="F60" s="3">
        <v>2027223.38</v>
      </c>
      <c r="G60" s="3">
        <v>2000000</v>
      </c>
      <c r="H60" s="3">
        <v>0</v>
      </c>
      <c r="I60" s="3">
        <v>0</v>
      </c>
      <c r="J60" s="3">
        <v>0</v>
      </c>
      <c r="K60" s="3">
        <v>0</v>
      </c>
      <c r="L60" s="3">
        <f t="shared" si="3"/>
        <v>0</v>
      </c>
      <c r="M60" s="3">
        <f t="shared" si="4"/>
        <v>-1171460.48</v>
      </c>
      <c r="N60" s="3">
        <f t="shared" si="5"/>
        <v>-2027223.38</v>
      </c>
      <c r="O60" s="3">
        <f t="shared" si="6"/>
        <v>-2000000</v>
      </c>
      <c r="P60" s="3">
        <f t="shared" si="7"/>
        <v>0</v>
      </c>
    </row>
    <row r="61" spans="1:16" x14ac:dyDescent="0.25">
      <c r="A61" s="24" t="s">
        <v>34</v>
      </c>
      <c r="B61" s="33" t="s">
        <v>16</v>
      </c>
      <c r="C61" s="9" t="s">
        <v>2</v>
      </c>
      <c r="D61" s="3">
        <f>D62+D63</f>
        <v>25144.980000000003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f t="shared" si="3"/>
        <v>-25144.980000000003</v>
      </c>
      <c r="M61" s="3">
        <f t="shared" si="4"/>
        <v>0</v>
      </c>
      <c r="N61" s="3">
        <f t="shared" si="5"/>
        <v>0</v>
      </c>
      <c r="O61" s="3">
        <f t="shared" si="6"/>
        <v>0</v>
      </c>
      <c r="P61" s="3">
        <f t="shared" si="7"/>
        <v>0</v>
      </c>
    </row>
    <row r="62" spans="1:16" ht="47.25" x14ac:dyDescent="0.25">
      <c r="A62" s="25"/>
      <c r="B62" s="34"/>
      <c r="C62" s="9" t="s">
        <v>3</v>
      </c>
      <c r="D62" s="3">
        <v>19613.080000000002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f t="shared" si="3"/>
        <v>-19613.080000000002</v>
      </c>
      <c r="M62" s="3">
        <f t="shared" si="4"/>
        <v>0</v>
      </c>
      <c r="N62" s="3">
        <f t="shared" si="5"/>
        <v>0</v>
      </c>
      <c r="O62" s="3">
        <f t="shared" si="6"/>
        <v>0</v>
      </c>
      <c r="P62" s="3">
        <f t="shared" si="7"/>
        <v>0</v>
      </c>
    </row>
    <row r="63" spans="1:16" x14ac:dyDescent="0.25">
      <c r="A63" s="26"/>
      <c r="B63" s="35"/>
      <c r="C63" s="9" t="s">
        <v>4</v>
      </c>
      <c r="D63" s="3">
        <v>5531.9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f t="shared" si="3"/>
        <v>-5531.9</v>
      </c>
      <c r="M63" s="3">
        <f t="shared" si="4"/>
        <v>0</v>
      </c>
      <c r="N63" s="3">
        <f t="shared" si="5"/>
        <v>0</v>
      </c>
      <c r="O63" s="3">
        <f t="shared" si="6"/>
        <v>0</v>
      </c>
      <c r="P63" s="3">
        <f t="shared" si="7"/>
        <v>0</v>
      </c>
    </row>
    <row r="64" spans="1:16" ht="15.75" customHeight="1" x14ac:dyDescent="0.25">
      <c r="A64" s="36" t="s">
        <v>35</v>
      </c>
      <c r="B64" s="27" t="s">
        <v>56</v>
      </c>
      <c r="C64" s="8" t="s">
        <v>2</v>
      </c>
      <c r="D64" s="3">
        <v>0</v>
      </c>
      <c r="E64" s="3">
        <v>0</v>
      </c>
      <c r="F64" s="3">
        <f>F65+F66</f>
        <v>4500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f t="shared" si="3"/>
        <v>0</v>
      </c>
      <c r="M64" s="3">
        <f t="shared" si="4"/>
        <v>0</v>
      </c>
      <c r="N64" s="3">
        <f t="shared" si="5"/>
        <v>-4500</v>
      </c>
      <c r="O64" s="3">
        <f t="shared" si="6"/>
        <v>0</v>
      </c>
      <c r="P64" s="3">
        <f t="shared" si="7"/>
        <v>0</v>
      </c>
    </row>
    <row r="65" spans="1:16" ht="47.25" x14ac:dyDescent="0.25">
      <c r="A65" s="25"/>
      <c r="B65" s="28"/>
      <c r="C65" s="8" t="s">
        <v>3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f t="shared" si="3"/>
        <v>0</v>
      </c>
      <c r="M65" s="3">
        <f t="shared" si="4"/>
        <v>0</v>
      </c>
      <c r="N65" s="3">
        <f t="shared" si="5"/>
        <v>0</v>
      </c>
      <c r="O65" s="3">
        <f t="shared" si="6"/>
        <v>0</v>
      </c>
      <c r="P65" s="3">
        <f t="shared" si="7"/>
        <v>0</v>
      </c>
    </row>
    <row r="66" spans="1:16" x14ac:dyDescent="0.25">
      <c r="A66" s="26"/>
      <c r="B66" s="28"/>
      <c r="C66" s="8" t="s">
        <v>4</v>
      </c>
      <c r="D66" s="3">
        <v>0</v>
      </c>
      <c r="E66" s="3">
        <v>0</v>
      </c>
      <c r="F66" s="3">
        <v>4500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f t="shared" si="3"/>
        <v>0</v>
      </c>
      <c r="M66" s="3">
        <f t="shared" si="4"/>
        <v>0</v>
      </c>
      <c r="N66" s="3">
        <f t="shared" si="5"/>
        <v>-4500</v>
      </c>
      <c r="O66" s="3">
        <f t="shared" si="6"/>
        <v>0</v>
      </c>
      <c r="P66" s="3">
        <f t="shared" si="7"/>
        <v>0</v>
      </c>
    </row>
    <row r="67" spans="1:16" ht="15.75" customHeight="1" x14ac:dyDescent="0.25">
      <c r="A67" s="24" t="s">
        <v>36</v>
      </c>
      <c r="B67" s="27" t="s">
        <v>57</v>
      </c>
      <c r="C67" s="8" t="s">
        <v>2</v>
      </c>
      <c r="D67" s="3">
        <f t="shared" ref="D67:K67" si="13">D68+D69</f>
        <v>1000000</v>
      </c>
      <c r="E67" s="3">
        <f t="shared" si="13"/>
        <v>341025.64</v>
      </c>
      <c r="F67" s="3">
        <f t="shared" si="13"/>
        <v>900000</v>
      </c>
      <c r="G67" s="3">
        <f t="shared" si="13"/>
        <v>1000000</v>
      </c>
      <c r="H67" s="3">
        <f t="shared" si="13"/>
        <v>1000000</v>
      </c>
      <c r="I67" s="3">
        <f t="shared" si="13"/>
        <v>100000</v>
      </c>
      <c r="J67" s="3">
        <f t="shared" si="13"/>
        <v>100000</v>
      </c>
      <c r="K67" s="3">
        <f t="shared" si="13"/>
        <v>100000</v>
      </c>
      <c r="L67" s="3">
        <f t="shared" si="3"/>
        <v>-900000</v>
      </c>
      <c r="M67" s="3">
        <f t="shared" si="4"/>
        <v>-241025.64</v>
      </c>
      <c r="N67" s="3">
        <f t="shared" si="5"/>
        <v>-800000</v>
      </c>
      <c r="O67" s="3">
        <f t="shared" si="6"/>
        <v>-900000</v>
      </c>
      <c r="P67" s="3">
        <f t="shared" si="7"/>
        <v>-900000</v>
      </c>
    </row>
    <row r="68" spans="1:16" ht="47.25" x14ac:dyDescent="0.25">
      <c r="A68" s="25"/>
      <c r="B68" s="28"/>
      <c r="C68" s="8" t="s">
        <v>3</v>
      </c>
      <c r="D68" s="3">
        <v>780000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f t="shared" si="3"/>
        <v>-780000</v>
      </c>
      <c r="M68" s="3">
        <f t="shared" si="4"/>
        <v>0</v>
      </c>
      <c r="N68" s="3">
        <f t="shared" si="5"/>
        <v>0</v>
      </c>
      <c r="O68" s="3">
        <f t="shared" si="6"/>
        <v>0</v>
      </c>
      <c r="P68" s="3">
        <f t="shared" si="7"/>
        <v>0</v>
      </c>
    </row>
    <row r="69" spans="1:16" x14ac:dyDescent="0.25">
      <c r="A69" s="26"/>
      <c r="B69" s="28"/>
      <c r="C69" s="8" t="s">
        <v>4</v>
      </c>
      <c r="D69" s="3">
        <v>220000</v>
      </c>
      <c r="E69" s="3">
        <v>341025.64</v>
      </c>
      <c r="F69" s="3">
        <v>900000</v>
      </c>
      <c r="G69" s="3">
        <v>1000000</v>
      </c>
      <c r="H69" s="3">
        <v>1000000</v>
      </c>
      <c r="I69" s="3">
        <v>100000</v>
      </c>
      <c r="J69" s="3">
        <v>100000</v>
      </c>
      <c r="K69" s="3">
        <v>100000</v>
      </c>
      <c r="L69" s="3">
        <f t="shared" si="3"/>
        <v>-120000</v>
      </c>
      <c r="M69" s="3">
        <f t="shared" si="4"/>
        <v>-241025.64</v>
      </c>
      <c r="N69" s="3">
        <f t="shared" si="5"/>
        <v>-800000</v>
      </c>
      <c r="O69" s="3">
        <f t="shared" si="6"/>
        <v>-900000</v>
      </c>
      <c r="P69" s="3">
        <f t="shared" si="7"/>
        <v>-900000</v>
      </c>
    </row>
    <row r="70" spans="1:16" ht="15.75" customHeight="1" x14ac:dyDescent="0.25">
      <c r="A70" s="24" t="s">
        <v>37</v>
      </c>
      <c r="B70" s="27" t="s">
        <v>58</v>
      </c>
      <c r="C70" s="8" t="s">
        <v>2</v>
      </c>
      <c r="D70" s="3">
        <f t="shared" ref="D70:K70" si="14">D71+D72</f>
        <v>21367.5</v>
      </c>
      <c r="E70" s="3">
        <f t="shared" si="14"/>
        <v>644768.1</v>
      </c>
      <c r="F70" s="3">
        <f t="shared" si="14"/>
        <v>886943.11</v>
      </c>
      <c r="G70" s="3">
        <f t="shared" si="14"/>
        <v>1000000</v>
      </c>
      <c r="H70" s="3">
        <f t="shared" si="14"/>
        <v>1000000</v>
      </c>
      <c r="I70" s="3">
        <f t="shared" si="14"/>
        <v>100000</v>
      </c>
      <c r="J70" s="3">
        <f t="shared" si="14"/>
        <v>100000</v>
      </c>
      <c r="K70" s="3">
        <f t="shared" si="14"/>
        <v>100000</v>
      </c>
      <c r="L70" s="3">
        <f t="shared" si="3"/>
        <v>78632.5</v>
      </c>
      <c r="M70" s="3">
        <f t="shared" si="4"/>
        <v>-544768.1</v>
      </c>
      <c r="N70" s="3">
        <f t="shared" si="5"/>
        <v>-786943.11</v>
      </c>
      <c r="O70" s="3">
        <f t="shared" si="6"/>
        <v>-900000</v>
      </c>
      <c r="P70" s="3">
        <f t="shared" si="7"/>
        <v>-900000</v>
      </c>
    </row>
    <row r="71" spans="1:16" ht="47.25" x14ac:dyDescent="0.25">
      <c r="A71" s="25"/>
      <c r="B71" s="28"/>
      <c r="C71" s="8" t="s">
        <v>3</v>
      </c>
      <c r="D71" s="3">
        <v>16666.650000000001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f t="shared" si="3"/>
        <v>-16666.650000000001</v>
      </c>
      <c r="M71" s="3">
        <f t="shared" si="4"/>
        <v>0</v>
      </c>
      <c r="N71" s="3">
        <f t="shared" si="5"/>
        <v>0</v>
      </c>
      <c r="O71" s="3">
        <f t="shared" si="6"/>
        <v>0</v>
      </c>
      <c r="P71" s="3">
        <f t="shared" si="7"/>
        <v>0</v>
      </c>
    </row>
    <row r="72" spans="1:16" x14ac:dyDescent="0.25">
      <c r="A72" s="26"/>
      <c r="B72" s="28"/>
      <c r="C72" s="8" t="s">
        <v>4</v>
      </c>
      <c r="D72" s="3">
        <v>4700.8500000000004</v>
      </c>
      <c r="E72" s="3">
        <v>644768.1</v>
      </c>
      <c r="F72" s="3">
        <v>886943.11</v>
      </c>
      <c r="G72" s="3">
        <v>1000000</v>
      </c>
      <c r="H72" s="3">
        <v>1000000</v>
      </c>
      <c r="I72" s="3">
        <v>100000</v>
      </c>
      <c r="J72" s="3">
        <v>100000</v>
      </c>
      <c r="K72" s="3">
        <v>100000</v>
      </c>
      <c r="L72" s="3">
        <f t="shared" si="3"/>
        <v>95299.15</v>
      </c>
      <c r="M72" s="3">
        <f t="shared" si="4"/>
        <v>-544768.1</v>
      </c>
      <c r="N72" s="3">
        <f t="shared" si="5"/>
        <v>-786943.11</v>
      </c>
      <c r="O72" s="3">
        <f t="shared" si="6"/>
        <v>-900000</v>
      </c>
      <c r="P72" s="3">
        <f t="shared" si="7"/>
        <v>-900000</v>
      </c>
    </row>
    <row r="73" spans="1:16" ht="15.75" customHeight="1" x14ac:dyDescent="0.25">
      <c r="A73" s="24" t="s">
        <v>38</v>
      </c>
      <c r="B73" s="27" t="s">
        <v>59</v>
      </c>
      <c r="C73" s="8" t="s">
        <v>2</v>
      </c>
      <c r="D73" s="3">
        <f t="shared" ref="D73:K73" si="15">D74+D75</f>
        <v>0</v>
      </c>
      <c r="E73" s="3">
        <f t="shared" si="15"/>
        <v>2904023.4</v>
      </c>
      <c r="F73" s="3">
        <f t="shared" si="15"/>
        <v>1648936.74</v>
      </c>
      <c r="G73" s="3">
        <f t="shared" si="15"/>
        <v>1397333.33</v>
      </c>
      <c r="H73" s="3">
        <f t="shared" si="15"/>
        <v>1397333.33</v>
      </c>
      <c r="I73" s="3">
        <f t="shared" si="15"/>
        <v>1616666.67</v>
      </c>
      <c r="J73" s="3">
        <f t="shared" si="15"/>
        <v>1616666.67</v>
      </c>
      <c r="K73" s="3">
        <f t="shared" si="15"/>
        <v>1616666.67</v>
      </c>
      <c r="L73" s="3">
        <f t="shared" ref="L73:L119" si="16">I73-D73</f>
        <v>1616666.67</v>
      </c>
      <c r="M73" s="3">
        <f t="shared" ref="M73:M119" si="17">I73-E73</f>
        <v>-1287356.73</v>
      </c>
      <c r="N73" s="3">
        <f t="shared" ref="N73:N119" si="18">I73-F73</f>
        <v>-32270.070000000065</v>
      </c>
      <c r="O73" s="3">
        <f t="shared" ref="O73:O119" si="19">I73-G73</f>
        <v>219333.33999999985</v>
      </c>
      <c r="P73" s="3">
        <f t="shared" ref="P73:P119" si="20">I73-H73</f>
        <v>219333.33999999985</v>
      </c>
    </row>
    <row r="74" spans="1:16" ht="47.25" x14ac:dyDescent="0.25">
      <c r="A74" s="25"/>
      <c r="B74" s="28"/>
      <c r="C74" s="8" t="s">
        <v>3</v>
      </c>
      <c r="D74" s="3">
        <v>0</v>
      </c>
      <c r="E74" s="3">
        <v>0</v>
      </c>
      <c r="F74" s="3">
        <v>1000000</v>
      </c>
      <c r="G74" s="3">
        <f>1397333.33-139733.33</f>
        <v>1257600</v>
      </c>
      <c r="H74" s="3">
        <f>1397333.33-139733.33</f>
        <v>1257600</v>
      </c>
      <c r="I74" s="3">
        <v>1432500</v>
      </c>
      <c r="J74" s="3">
        <v>1432500</v>
      </c>
      <c r="K74" s="3">
        <v>1432500</v>
      </c>
      <c r="L74" s="3">
        <f t="shared" si="16"/>
        <v>1432500</v>
      </c>
      <c r="M74" s="3">
        <f t="shared" si="17"/>
        <v>1432500</v>
      </c>
      <c r="N74" s="3">
        <f t="shared" si="18"/>
        <v>432500</v>
      </c>
      <c r="O74" s="3">
        <f t="shared" si="19"/>
        <v>174900</v>
      </c>
      <c r="P74" s="3">
        <f t="shared" si="20"/>
        <v>174900</v>
      </c>
    </row>
    <row r="75" spans="1:16" x14ac:dyDescent="0.25">
      <c r="A75" s="26"/>
      <c r="B75" s="28"/>
      <c r="C75" s="8" t="s">
        <v>4</v>
      </c>
      <c r="D75" s="3">
        <v>0</v>
      </c>
      <c r="E75" s="3">
        <v>2904023.4</v>
      </c>
      <c r="F75" s="3">
        <v>648936.74</v>
      </c>
      <c r="G75" s="3">
        <v>139733.32999999999</v>
      </c>
      <c r="H75" s="3">
        <v>139733.32999999999</v>
      </c>
      <c r="I75" s="3">
        <f>159166.67+25000</f>
        <v>184166.67</v>
      </c>
      <c r="J75" s="3">
        <f>159166.67+25000</f>
        <v>184166.67</v>
      </c>
      <c r="K75" s="3">
        <f>159166.67+25000</f>
        <v>184166.67</v>
      </c>
      <c r="L75" s="3">
        <f t="shared" si="16"/>
        <v>184166.67</v>
      </c>
      <c r="M75" s="3">
        <f t="shared" si="17"/>
        <v>-2719856.73</v>
      </c>
      <c r="N75" s="3">
        <f t="shared" si="18"/>
        <v>-464770.06999999995</v>
      </c>
      <c r="O75" s="3">
        <f t="shared" si="19"/>
        <v>44433.340000000026</v>
      </c>
      <c r="P75" s="3">
        <f t="shared" si="20"/>
        <v>44433.340000000026</v>
      </c>
    </row>
    <row r="76" spans="1:16" ht="15.75" customHeight="1" x14ac:dyDescent="0.25">
      <c r="A76" s="24" t="s">
        <v>39</v>
      </c>
      <c r="B76" s="27" t="s">
        <v>60</v>
      </c>
      <c r="C76" s="8" t="s">
        <v>2</v>
      </c>
      <c r="D76" s="3">
        <f t="shared" ref="D76:K76" si="21">D77+D78</f>
        <v>0</v>
      </c>
      <c r="E76" s="3">
        <f t="shared" si="21"/>
        <v>2500000</v>
      </c>
      <c r="F76" s="3">
        <f t="shared" si="21"/>
        <v>266339</v>
      </c>
      <c r="G76" s="3">
        <f t="shared" si="21"/>
        <v>2413144.0099999998</v>
      </c>
      <c r="H76" s="3">
        <f t="shared" si="21"/>
        <v>1000000</v>
      </c>
      <c r="I76" s="3">
        <f t="shared" si="21"/>
        <v>100000</v>
      </c>
      <c r="J76" s="3">
        <f t="shared" si="21"/>
        <v>100000</v>
      </c>
      <c r="K76" s="3">
        <f t="shared" si="21"/>
        <v>100000</v>
      </c>
      <c r="L76" s="3">
        <f t="shared" si="16"/>
        <v>100000</v>
      </c>
      <c r="M76" s="3">
        <f t="shared" si="17"/>
        <v>-2400000</v>
      </c>
      <c r="N76" s="3">
        <f t="shared" si="18"/>
        <v>-166339</v>
      </c>
      <c r="O76" s="3">
        <f t="shared" si="19"/>
        <v>-2313144.0099999998</v>
      </c>
      <c r="P76" s="3">
        <f t="shared" si="20"/>
        <v>-900000</v>
      </c>
    </row>
    <row r="77" spans="1:16" ht="47.25" x14ac:dyDescent="0.25">
      <c r="A77" s="25"/>
      <c r="B77" s="28"/>
      <c r="C77" s="8" t="s">
        <v>3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f t="shared" si="16"/>
        <v>0</v>
      </c>
      <c r="M77" s="3">
        <f t="shared" si="17"/>
        <v>0</v>
      </c>
      <c r="N77" s="3">
        <f t="shared" si="18"/>
        <v>0</v>
      </c>
      <c r="O77" s="3">
        <f t="shared" si="19"/>
        <v>0</v>
      </c>
      <c r="P77" s="3">
        <f t="shared" si="20"/>
        <v>0</v>
      </c>
    </row>
    <row r="78" spans="1:16" x14ac:dyDescent="0.25">
      <c r="A78" s="26"/>
      <c r="B78" s="28"/>
      <c r="C78" s="8" t="s">
        <v>4</v>
      </c>
      <c r="D78" s="3">
        <v>0</v>
      </c>
      <c r="E78" s="3">
        <v>2500000</v>
      </c>
      <c r="F78" s="3">
        <v>266339</v>
      </c>
      <c r="G78" s="3">
        <v>2413144.0099999998</v>
      </c>
      <c r="H78" s="3">
        <v>1000000</v>
      </c>
      <c r="I78" s="3">
        <v>100000</v>
      </c>
      <c r="J78" s="3">
        <v>100000</v>
      </c>
      <c r="K78" s="3">
        <v>100000</v>
      </c>
      <c r="L78" s="3">
        <f t="shared" si="16"/>
        <v>100000</v>
      </c>
      <c r="M78" s="3">
        <f t="shared" si="17"/>
        <v>-2400000</v>
      </c>
      <c r="N78" s="3">
        <f t="shared" si="18"/>
        <v>-166339</v>
      </c>
      <c r="O78" s="3">
        <f t="shared" si="19"/>
        <v>-2313144.0099999998</v>
      </c>
      <c r="P78" s="3">
        <f t="shared" si="20"/>
        <v>-900000</v>
      </c>
    </row>
    <row r="79" spans="1:16" ht="15.75" customHeight="1" x14ac:dyDescent="0.25">
      <c r="A79" s="24" t="s">
        <v>40</v>
      </c>
      <c r="B79" s="27" t="s">
        <v>61</v>
      </c>
      <c r="C79" s="8" t="s">
        <v>2</v>
      </c>
      <c r="D79" s="3">
        <f>D80+D81</f>
        <v>0</v>
      </c>
      <c r="E79" s="3">
        <f>E80+E81</f>
        <v>300000</v>
      </c>
      <c r="F79" s="3">
        <f>F80+F81</f>
        <v>110239.2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f t="shared" si="16"/>
        <v>0</v>
      </c>
      <c r="M79" s="3">
        <f t="shared" si="17"/>
        <v>-300000</v>
      </c>
      <c r="N79" s="3">
        <f t="shared" si="18"/>
        <v>-110239.2</v>
      </c>
      <c r="O79" s="3">
        <f t="shared" si="19"/>
        <v>0</v>
      </c>
      <c r="P79" s="3">
        <f t="shared" si="20"/>
        <v>0</v>
      </c>
    </row>
    <row r="80" spans="1:16" ht="47.25" x14ac:dyDescent="0.25">
      <c r="A80" s="25"/>
      <c r="B80" s="28"/>
      <c r="C80" s="8" t="s">
        <v>3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f t="shared" si="16"/>
        <v>0</v>
      </c>
      <c r="M80" s="3">
        <f t="shared" si="17"/>
        <v>0</v>
      </c>
      <c r="N80" s="3">
        <f t="shared" si="18"/>
        <v>0</v>
      </c>
      <c r="O80" s="3">
        <f t="shared" si="19"/>
        <v>0</v>
      </c>
      <c r="P80" s="3">
        <f t="shared" si="20"/>
        <v>0</v>
      </c>
    </row>
    <row r="81" spans="1:16" ht="31.5" customHeight="1" x14ac:dyDescent="0.25">
      <c r="A81" s="26"/>
      <c r="B81" s="28"/>
      <c r="C81" s="8" t="s">
        <v>4</v>
      </c>
      <c r="D81" s="3">
        <v>0</v>
      </c>
      <c r="E81" s="3">
        <v>300000</v>
      </c>
      <c r="F81" s="3">
        <f>100000+10239.2</f>
        <v>110239.2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f t="shared" si="16"/>
        <v>0</v>
      </c>
      <c r="M81" s="3">
        <f t="shared" si="17"/>
        <v>-300000</v>
      </c>
      <c r="N81" s="3">
        <f t="shared" si="18"/>
        <v>-110239.2</v>
      </c>
      <c r="O81" s="3">
        <f t="shared" si="19"/>
        <v>0</v>
      </c>
      <c r="P81" s="3">
        <f t="shared" si="20"/>
        <v>0</v>
      </c>
    </row>
    <row r="82" spans="1:16" ht="15.75" customHeight="1" x14ac:dyDescent="0.25">
      <c r="A82" s="24" t="s">
        <v>41</v>
      </c>
      <c r="B82" s="27" t="s">
        <v>62</v>
      </c>
      <c r="C82" s="8" t="s">
        <v>2</v>
      </c>
      <c r="D82" s="3">
        <f>D83+D84</f>
        <v>0</v>
      </c>
      <c r="E82" s="3">
        <f>E83+E84</f>
        <v>625300</v>
      </c>
      <c r="F82" s="3">
        <f>F83+F84</f>
        <v>241800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f t="shared" si="16"/>
        <v>0</v>
      </c>
      <c r="M82" s="3">
        <f t="shared" si="17"/>
        <v>-625300</v>
      </c>
      <c r="N82" s="3">
        <f t="shared" si="18"/>
        <v>-241800</v>
      </c>
      <c r="O82" s="3">
        <f t="shared" si="19"/>
        <v>0</v>
      </c>
      <c r="P82" s="3">
        <f t="shared" si="20"/>
        <v>0</v>
      </c>
    </row>
    <row r="83" spans="1:16" ht="47.25" x14ac:dyDescent="0.25">
      <c r="A83" s="25"/>
      <c r="B83" s="28"/>
      <c r="C83" s="8" t="s">
        <v>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f t="shared" si="16"/>
        <v>0</v>
      </c>
      <c r="M83" s="3">
        <f t="shared" si="17"/>
        <v>0</v>
      </c>
      <c r="N83" s="3">
        <f t="shared" si="18"/>
        <v>0</v>
      </c>
      <c r="O83" s="3">
        <f t="shared" si="19"/>
        <v>0</v>
      </c>
      <c r="P83" s="3">
        <f t="shared" si="20"/>
        <v>0</v>
      </c>
    </row>
    <row r="84" spans="1:16" x14ac:dyDescent="0.25">
      <c r="A84" s="26"/>
      <c r="B84" s="28"/>
      <c r="C84" s="8" t="s">
        <v>4</v>
      </c>
      <c r="D84" s="3">
        <v>0</v>
      </c>
      <c r="E84" s="3">
        <v>625300</v>
      </c>
      <c r="F84" s="3">
        <f>187800+54000</f>
        <v>241800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f t="shared" si="16"/>
        <v>0</v>
      </c>
      <c r="M84" s="3">
        <f t="shared" si="17"/>
        <v>-625300</v>
      </c>
      <c r="N84" s="3">
        <f t="shared" si="18"/>
        <v>-241800</v>
      </c>
      <c r="O84" s="3">
        <f t="shared" si="19"/>
        <v>0</v>
      </c>
      <c r="P84" s="3">
        <f t="shared" si="20"/>
        <v>0</v>
      </c>
    </row>
    <row r="85" spans="1:16" ht="15.75" customHeight="1" x14ac:dyDescent="0.25">
      <c r="A85" s="24" t="s">
        <v>42</v>
      </c>
      <c r="B85" s="27" t="s">
        <v>63</v>
      </c>
      <c r="C85" s="8" t="s">
        <v>2</v>
      </c>
      <c r="D85" s="3">
        <f>D86+D87</f>
        <v>0</v>
      </c>
      <c r="E85" s="3">
        <f>E86+E87</f>
        <v>1009750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f t="shared" si="16"/>
        <v>0</v>
      </c>
      <c r="M85" s="3">
        <f t="shared" si="17"/>
        <v>-1009750</v>
      </c>
      <c r="N85" s="3">
        <f t="shared" si="18"/>
        <v>0</v>
      </c>
      <c r="O85" s="3">
        <f t="shared" si="19"/>
        <v>0</v>
      </c>
      <c r="P85" s="3">
        <f t="shared" si="20"/>
        <v>0</v>
      </c>
    </row>
    <row r="86" spans="1:16" ht="53.25" customHeight="1" x14ac:dyDescent="0.25">
      <c r="A86" s="25"/>
      <c r="B86" s="28"/>
      <c r="C86" s="8" t="s">
        <v>3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f t="shared" si="16"/>
        <v>0</v>
      </c>
      <c r="M86" s="3">
        <f t="shared" si="17"/>
        <v>0</v>
      </c>
      <c r="N86" s="3">
        <f t="shared" si="18"/>
        <v>0</v>
      </c>
      <c r="O86" s="3">
        <f t="shared" si="19"/>
        <v>0</v>
      </c>
      <c r="P86" s="3">
        <f t="shared" si="20"/>
        <v>0</v>
      </c>
    </row>
    <row r="87" spans="1:16" ht="45.75" customHeight="1" x14ac:dyDescent="0.25">
      <c r="A87" s="26"/>
      <c r="B87" s="28"/>
      <c r="C87" s="8" t="s">
        <v>4</v>
      </c>
      <c r="D87" s="3">
        <v>0</v>
      </c>
      <c r="E87" s="3">
        <f>9750+1000000</f>
        <v>1009750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f t="shared" si="16"/>
        <v>0</v>
      </c>
      <c r="M87" s="3">
        <f t="shared" si="17"/>
        <v>-1009750</v>
      </c>
      <c r="N87" s="3">
        <f t="shared" si="18"/>
        <v>0</v>
      </c>
      <c r="O87" s="3">
        <f t="shared" si="19"/>
        <v>0</v>
      </c>
      <c r="P87" s="3">
        <f t="shared" si="20"/>
        <v>0</v>
      </c>
    </row>
    <row r="88" spans="1:16" x14ac:dyDescent="0.25">
      <c r="A88" s="24" t="s">
        <v>43</v>
      </c>
      <c r="B88" s="27" t="s">
        <v>66</v>
      </c>
      <c r="C88" s="9" t="s">
        <v>2</v>
      </c>
      <c r="D88" s="3">
        <f>D89+D90</f>
        <v>0</v>
      </c>
      <c r="E88" s="3">
        <f>E89+E90</f>
        <v>0</v>
      </c>
      <c r="F88" s="3">
        <f>F89+F90</f>
        <v>246346.18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f t="shared" si="16"/>
        <v>0</v>
      </c>
      <c r="M88" s="3">
        <f t="shared" si="17"/>
        <v>0</v>
      </c>
      <c r="N88" s="3">
        <f t="shared" si="18"/>
        <v>-246346.18</v>
      </c>
      <c r="O88" s="3">
        <f t="shared" si="19"/>
        <v>0</v>
      </c>
      <c r="P88" s="3">
        <f t="shared" si="20"/>
        <v>0</v>
      </c>
    </row>
    <row r="89" spans="1:16" ht="47.25" x14ac:dyDescent="0.25">
      <c r="A89" s="25"/>
      <c r="B89" s="28"/>
      <c r="C89" s="9" t="s">
        <v>3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f t="shared" si="16"/>
        <v>0</v>
      </c>
      <c r="M89" s="3">
        <f t="shared" si="17"/>
        <v>0</v>
      </c>
      <c r="N89" s="3">
        <f t="shared" si="18"/>
        <v>0</v>
      </c>
      <c r="O89" s="3">
        <f t="shared" si="19"/>
        <v>0</v>
      </c>
      <c r="P89" s="3">
        <f t="shared" si="20"/>
        <v>0</v>
      </c>
    </row>
    <row r="90" spans="1:16" x14ac:dyDescent="0.25">
      <c r="A90" s="26"/>
      <c r="B90" s="28"/>
      <c r="C90" s="9" t="s">
        <v>4</v>
      </c>
      <c r="D90" s="3">
        <v>0</v>
      </c>
      <c r="E90" s="3">
        <v>0</v>
      </c>
      <c r="F90" s="3">
        <v>246346.18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f t="shared" si="16"/>
        <v>0</v>
      </c>
      <c r="M90" s="3">
        <f t="shared" si="17"/>
        <v>0</v>
      </c>
      <c r="N90" s="3">
        <f t="shared" si="18"/>
        <v>-246346.18</v>
      </c>
      <c r="O90" s="3">
        <f t="shared" si="19"/>
        <v>0</v>
      </c>
      <c r="P90" s="3">
        <f t="shared" si="20"/>
        <v>0</v>
      </c>
    </row>
    <row r="91" spans="1:16" x14ac:dyDescent="0.25">
      <c r="A91" s="24" t="s">
        <v>68</v>
      </c>
      <c r="B91" s="27" t="s">
        <v>73</v>
      </c>
      <c r="C91" s="9" t="s">
        <v>2</v>
      </c>
      <c r="D91" s="3">
        <f>D92+D93</f>
        <v>0</v>
      </c>
      <c r="E91" s="3">
        <f>E92+E93</f>
        <v>0</v>
      </c>
      <c r="F91" s="3">
        <f>F92+F93</f>
        <v>0</v>
      </c>
      <c r="G91" s="3">
        <v>0</v>
      </c>
      <c r="H91" s="3">
        <f>H92+H93</f>
        <v>12226777.789999999</v>
      </c>
      <c r="I91" s="3">
        <f>I92+I93</f>
        <v>13957333.33</v>
      </c>
      <c r="J91" s="3">
        <f>J92+J93</f>
        <v>13957333.33</v>
      </c>
      <c r="K91" s="3">
        <f>K92+K93</f>
        <v>13957333.33</v>
      </c>
      <c r="L91" s="3">
        <f t="shared" si="16"/>
        <v>13957333.33</v>
      </c>
      <c r="M91" s="3">
        <f t="shared" si="17"/>
        <v>13957333.33</v>
      </c>
      <c r="N91" s="3">
        <f t="shared" si="18"/>
        <v>13957333.33</v>
      </c>
      <c r="O91" s="3">
        <f t="shared" si="19"/>
        <v>13957333.33</v>
      </c>
      <c r="P91" s="3">
        <f t="shared" si="20"/>
        <v>1730555.540000001</v>
      </c>
    </row>
    <row r="92" spans="1:16" ht="63.75" customHeight="1" x14ac:dyDescent="0.25">
      <c r="A92" s="25"/>
      <c r="B92" s="28"/>
      <c r="C92" s="9" t="s">
        <v>3</v>
      </c>
      <c r="D92" s="3">
        <v>0</v>
      </c>
      <c r="E92" s="3">
        <v>0</v>
      </c>
      <c r="F92" s="3">
        <v>0</v>
      </c>
      <c r="G92" s="3">
        <v>0</v>
      </c>
      <c r="H92" s="3">
        <v>11004100</v>
      </c>
      <c r="I92" s="3">
        <v>12534600</v>
      </c>
      <c r="J92" s="3">
        <v>12534600</v>
      </c>
      <c r="K92" s="3">
        <v>12534600</v>
      </c>
      <c r="L92" s="3">
        <f t="shared" si="16"/>
        <v>12534600</v>
      </c>
      <c r="M92" s="3">
        <f t="shared" si="17"/>
        <v>12534600</v>
      </c>
      <c r="N92" s="3">
        <f t="shared" si="18"/>
        <v>12534600</v>
      </c>
      <c r="O92" s="3">
        <f t="shared" si="19"/>
        <v>12534600</v>
      </c>
      <c r="P92" s="3">
        <f t="shared" si="20"/>
        <v>1530500</v>
      </c>
    </row>
    <row r="93" spans="1:16" ht="59.25" customHeight="1" x14ac:dyDescent="0.25">
      <c r="A93" s="26"/>
      <c r="B93" s="28"/>
      <c r="C93" s="9" t="s">
        <v>4</v>
      </c>
      <c r="D93" s="3">
        <v>0</v>
      </c>
      <c r="E93" s="3">
        <v>0</v>
      </c>
      <c r="F93" s="3">
        <v>0</v>
      </c>
      <c r="G93" s="3">
        <v>0</v>
      </c>
      <c r="H93" s="3">
        <v>1222677.79</v>
      </c>
      <c r="I93" s="3">
        <f>1392733.33+30000</f>
        <v>1422733.33</v>
      </c>
      <c r="J93" s="3">
        <f>1392733.33+30000</f>
        <v>1422733.33</v>
      </c>
      <c r="K93" s="3">
        <f>1392733.33+30000</f>
        <v>1422733.33</v>
      </c>
      <c r="L93" s="3">
        <f t="shared" si="16"/>
        <v>1422733.33</v>
      </c>
      <c r="M93" s="3">
        <f t="shared" si="17"/>
        <v>1422733.33</v>
      </c>
      <c r="N93" s="3">
        <f t="shared" si="18"/>
        <v>1422733.33</v>
      </c>
      <c r="O93" s="3">
        <f t="shared" si="19"/>
        <v>1422733.33</v>
      </c>
      <c r="P93" s="3">
        <f t="shared" si="20"/>
        <v>200055.54000000004</v>
      </c>
    </row>
    <row r="94" spans="1:16" ht="85.5" customHeight="1" x14ac:dyDescent="0.25">
      <c r="A94" s="24" t="s">
        <v>69</v>
      </c>
      <c r="B94" s="27" t="s">
        <v>71</v>
      </c>
      <c r="C94" s="9" t="s">
        <v>2</v>
      </c>
      <c r="D94" s="3">
        <f>D95+D96</f>
        <v>0</v>
      </c>
      <c r="E94" s="3">
        <f>E95+E96</f>
        <v>0</v>
      </c>
      <c r="F94" s="3">
        <f>F95+F96</f>
        <v>0</v>
      </c>
      <c r="G94" s="3">
        <v>0</v>
      </c>
      <c r="H94" s="3">
        <f>H95+H96</f>
        <v>2913144.01</v>
      </c>
      <c r="I94" s="3">
        <f>I95+I96</f>
        <v>1000000</v>
      </c>
      <c r="J94" s="3">
        <f>J95+J96</f>
        <v>1000000</v>
      </c>
      <c r="K94" s="3">
        <f>K95+K96</f>
        <v>1000000</v>
      </c>
      <c r="L94" s="3">
        <f t="shared" si="16"/>
        <v>1000000</v>
      </c>
      <c r="M94" s="3">
        <f t="shared" si="17"/>
        <v>1000000</v>
      </c>
      <c r="N94" s="3">
        <f t="shared" si="18"/>
        <v>1000000</v>
      </c>
      <c r="O94" s="3">
        <f t="shared" si="19"/>
        <v>1000000</v>
      </c>
      <c r="P94" s="3">
        <f t="shared" si="20"/>
        <v>-1913144.0099999998</v>
      </c>
    </row>
    <row r="95" spans="1:16" ht="249.75" customHeight="1" x14ac:dyDescent="0.25">
      <c r="A95" s="25"/>
      <c r="B95" s="28"/>
      <c r="C95" s="9" t="s">
        <v>3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f t="shared" si="16"/>
        <v>0</v>
      </c>
      <c r="M95" s="3">
        <f t="shared" si="17"/>
        <v>0</v>
      </c>
      <c r="N95" s="3">
        <f t="shared" si="18"/>
        <v>0</v>
      </c>
      <c r="O95" s="3">
        <f t="shared" si="19"/>
        <v>0</v>
      </c>
      <c r="P95" s="3">
        <f t="shared" si="20"/>
        <v>0</v>
      </c>
    </row>
    <row r="96" spans="1:16" ht="114.75" customHeight="1" x14ac:dyDescent="0.25">
      <c r="A96" s="26"/>
      <c r="B96" s="28"/>
      <c r="C96" s="9" t="s">
        <v>4</v>
      </c>
      <c r="D96" s="3">
        <v>0</v>
      </c>
      <c r="E96" s="3">
        <v>0</v>
      </c>
      <c r="F96" s="3">
        <v>0</v>
      </c>
      <c r="G96" s="3">
        <v>0</v>
      </c>
      <c r="H96" s="3">
        <v>2913144.01</v>
      </c>
      <c r="I96" s="3">
        <v>1000000</v>
      </c>
      <c r="J96" s="3">
        <v>1000000</v>
      </c>
      <c r="K96" s="3">
        <v>1000000</v>
      </c>
      <c r="L96" s="3">
        <f t="shared" si="16"/>
        <v>1000000</v>
      </c>
      <c r="M96" s="3">
        <f t="shared" si="17"/>
        <v>1000000</v>
      </c>
      <c r="N96" s="3">
        <f t="shared" si="18"/>
        <v>1000000</v>
      </c>
      <c r="O96" s="3">
        <f t="shared" si="19"/>
        <v>1000000</v>
      </c>
      <c r="P96" s="3">
        <f t="shared" si="20"/>
        <v>-1913144.0099999998</v>
      </c>
    </row>
    <row r="97" spans="1:16" ht="15.75" customHeight="1" x14ac:dyDescent="0.25">
      <c r="A97" s="36" t="s">
        <v>70</v>
      </c>
      <c r="B97" s="27" t="s">
        <v>64</v>
      </c>
      <c r="C97" s="8" t="s">
        <v>2</v>
      </c>
      <c r="D97" s="3">
        <f>D100+D103+D106</f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f t="shared" si="16"/>
        <v>0</v>
      </c>
      <c r="M97" s="3">
        <f t="shared" si="17"/>
        <v>0</v>
      </c>
      <c r="N97" s="3">
        <f t="shared" si="18"/>
        <v>0</v>
      </c>
      <c r="O97" s="3">
        <f t="shared" si="19"/>
        <v>0</v>
      </c>
      <c r="P97" s="3">
        <f t="shared" si="20"/>
        <v>0</v>
      </c>
    </row>
    <row r="98" spans="1:16" ht="47.25" x14ac:dyDescent="0.25">
      <c r="A98" s="25"/>
      <c r="B98" s="28"/>
      <c r="C98" s="8" t="s">
        <v>3</v>
      </c>
      <c r="D98" s="3">
        <f>D101+D104+D107</f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f t="shared" si="16"/>
        <v>0</v>
      </c>
      <c r="M98" s="3">
        <f t="shared" si="17"/>
        <v>0</v>
      </c>
      <c r="N98" s="3">
        <f t="shared" si="18"/>
        <v>0</v>
      </c>
      <c r="O98" s="3">
        <f t="shared" si="19"/>
        <v>0</v>
      </c>
      <c r="P98" s="3">
        <f t="shared" si="20"/>
        <v>0</v>
      </c>
    </row>
    <row r="99" spans="1:16" x14ac:dyDescent="0.25">
      <c r="A99" s="26"/>
      <c r="B99" s="28"/>
      <c r="C99" s="8" t="s">
        <v>4</v>
      </c>
      <c r="D99" s="3">
        <f>D102+D105+D108</f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f t="shared" si="16"/>
        <v>0</v>
      </c>
      <c r="M99" s="3">
        <f t="shared" si="17"/>
        <v>0</v>
      </c>
      <c r="N99" s="3">
        <f t="shared" si="18"/>
        <v>0</v>
      </c>
      <c r="O99" s="3">
        <f t="shared" si="19"/>
        <v>0</v>
      </c>
      <c r="P99" s="3">
        <f t="shared" si="20"/>
        <v>0</v>
      </c>
    </row>
    <row r="100" spans="1:16" ht="15.75" customHeight="1" x14ac:dyDescent="0.25">
      <c r="A100" s="24" t="s">
        <v>75</v>
      </c>
      <c r="B100" s="27" t="s">
        <v>65</v>
      </c>
      <c r="C100" s="8" t="s">
        <v>2</v>
      </c>
      <c r="D100" s="3">
        <f>D101+D102</f>
        <v>0</v>
      </c>
      <c r="E100" s="3">
        <f>E101+E102</f>
        <v>8704587.1400000006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f t="shared" si="16"/>
        <v>0</v>
      </c>
      <c r="M100" s="3">
        <f t="shared" si="17"/>
        <v>-8704587.1400000006</v>
      </c>
      <c r="N100" s="3">
        <f t="shared" si="18"/>
        <v>0</v>
      </c>
      <c r="O100" s="3">
        <f t="shared" si="19"/>
        <v>0</v>
      </c>
      <c r="P100" s="3">
        <f t="shared" si="20"/>
        <v>0</v>
      </c>
    </row>
    <row r="101" spans="1:16" ht="47.25" x14ac:dyDescent="0.25">
      <c r="A101" s="25"/>
      <c r="B101" s="28"/>
      <c r="C101" s="8" t="s">
        <v>3</v>
      </c>
      <c r="D101" s="3">
        <v>0</v>
      </c>
      <c r="E101" s="3">
        <v>1235500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f t="shared" si="16"/>
        <v>0</v>
      </c>
      <c r="M101" s="3">
        <f t="shared" si="17"/>
        <v>-1235500</v>
      </c>
      <c r="N101" s="3">
        <f t="shared" si="18"/>
        <v>0</v>
      </c>
      <c r="O101" s="3">
        <f t="shared" si="19"/>
        <v>0</v>
      </c>
      <c r="P101" s="3">
        <f t="shared" si="20"/>
        <v>0</v>
      </c>
    </row>
    <row r="102" spans="1:16" x14ac:dyDescent="0.25">
      <c r="A102" s="26"/>
      <c r="B102" s="28"/>
      <c r="C102" s="8" t="s">
        <v>4</v>
      </c>
      <c r="D102" s="3">
        <v>0</v>
      </c>
      <c r="E102" s="3">
        <v>7469087.1399999997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f t="shared" si="16"/>
        <v>0</v>
      </c>
      <c r="M102" s="3">
        <f t="shared" si="17"/>
        <v>-7469087.1399999997</v>
      </c>
      <c r="N102" s="3">
        <f t="shared" si="18"/>
        <v>0</v>
      </c>
      <c r="O102" s="3">
        <f t="shared" si="19"/>
        <v>0</v>
      </c>
      <c r="P102" s="3">
        <f t="shared" si="20"/>
        <v>0</v>
      </c>
    </row>
    <row r="103" spans="1:16" ht="15.75" customHeight="1" x14ac:dyDescent="0.25">
      <c r="A103" s="24" t="s">
        <v>76</v>
      </c>
      <c r="B103" s="27" t="s">
        <v>81</v>
      </c>
      <c r="C103" s="8" t="s">
        <v>2</v>
      </c>
      <c r="D103" s="3">
        <f>D104+D105</f>
        <v>0</v>
      </c>
      <c r="E103" s="3">
        <f>E104+E105</f>
        <v>678847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f t="shared" si="16"/>
        <v>0</v>
      </c>
      <c r="M103" s="3">
        <f t="shared" si="17"/>
        <v>-678847</v>
      </c>
      <c r="N103" s="3">
        <f t="shared" si="18"/>
        <v>0</v>
      </c>
      <c r="O103" s="3">
        <f t="shared" si="19"/>
        <v>0</v>
      </c>
      <c r="P103" s="3">
        <f t="shared" si="20"/>
        <v>0</v>
      </c>
    </row>
    <row r="104" spans="1:16" ht="47.25" x14ac:dyDescent="0.25">
      <c r="A104" s="25"/>
      <c r="B104" s="28"/>
      <c r="C104" s="8" t="s">
        <v>3</v>
      </c>
      <c r="D104" s="3">
        <v>0</v>
      </c>
      <c r="E104" s="3">
        <v>529500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f t="shared" si="16"/>
        <v>0</v>
      </c>
      <c r="M104" s="3">
        <f t="shared" si="17"/>
        <v>-529500</v>
      </c>
      <c r="N104" s="3">
        <f t="shared" si="18"/>
        <v>0</v>
      </c>
      <c r="O104" s="3">
        <f t="shared" si="19"/>
        <v>0</v>
      </c>
      <c r="P104" s="3">
        <f t="shared" si="20"/>
        <v>0</v>
      </c>
    </row>
    <row r="105" spans="1:16" x14ac:dyDescent="0.25">
      <c r="A105" s="26"/>
      <c r="B105" s="28"/>
      <c r="C105" s="8" t="s">
        <v>4</v>
      </c>
      <c r="D105" s="3">
        <v>0</v>
      </c>
      <c r="E105" s="3">
        <v>149347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f t="shared" si="16"/>
        <v>0</v>
      </c>
      <c r="M105" s="3">
        <f t="shared" si="17"/>
        <v>-149347</v>
      </c>
      <c r="N105" s="3">
        <f t="shared" si="18"/>
        <v>0</v>
      </c>
      <c r="O105" s="3">
        <f t="shared" si="19"/>
        <v>0</v>
      </c>
      <c r="P105" s="3">
        <f t="shared" si="20"/>
        <v>0</v>
      </c>
    </row>
    <row r="106" spans="1:16" ht="15.75" customHeight="1" x14ac:dyDescent="0.25">
      <c r="A106" s="24" t="s">
        <v>77</v>
      </c>
      <c r="B106" s="27" t="s">
        <v>82</v>
      </c>
      <c r="C106" s="8" t="s">
        <v>2</v>
      </c>
      <c r="D106" s="3">
        <f>D107+D108</f>
        <v>0</v>
      </c>
      <c r="E106" s="3">
        <f>E107+E108</f>
        <v>5429487.1399999997</v>
      </c>
      <c r="F106" s="3">
        <f>F107+F108</f>
        <v>2620158.77</v>
      </c>
      <c r="G106" s="3">
        <f>G107+G108</f>
        <v>1338066.67</v>
      </c>
      <c r="H106" s="3">
        <v>0</v>
      </c>
      <c r="I106" s="3">
        <v>0</v>
      </c>
      <c r="J106" s="3">
        <v>0</v>
      </c>
      <c r="K106" s="3">
        <v>0</v>
      </c>
      <c r="L106" s="3">
        <f t="shared" si="16"/>
        <v>0</v>
      </c>
      <c r="M106" s="3">
        <f t="shared" si="17"/>
        <v>-5429487.1399999997</v>
      </c>
      <c r="N106" s="3">
        <f t="shared" si="18"/>
        <v>-2620158.77</v>
      </c>
      <c r="O106" s="3">
        <f t="shared" si="19"/>
        <v>-1338066.67</v>
      </c>
      <c r="P106" s="3">
        <f t="shared" si="20"/>
        <v>0</v>
      </c>
    </row>
    <row r="107" spans="1:16" ht="47.25" x14ac:dyDescent="0.25">
      <c r="A107" s="25"/>
      <c r="B107" s="28"/>
      <c r="C107" s="8" t="s">
        <v>3</v>
      </c>
      <c r="D107" s="3">
        <v>0</v>
      </c>
      <c r="E107" s="3">
        <v>4235000</v>
      </c>
      <c r="F107" s="3">
        <v>2241299.94</v>
      </c>
      <c r="G107" s="3">
        <v>1004100</v>
      </c>
      <c r="H107" s="3">
        <v>0</v>
      </c>
      <c r="I107" s="3">
        <v>0</v>
      </c>
      <c r="J107" s="3">
        <v>0</v>
      </c>
      <c r="K107" s="3">
        <v>0</v>
      </c>
      <c r="L107" s="3">
        <f t="shared" si="16"/>
        <v>0</v>
      </c>
      <c r="M107" s="3">
        <f t="shared" si="17"/>
        <v>-4235000</v>
      </c>
      <c r="N107" s="3">
        <f t="shared" si="18"/>
        <v>-2241299.94</v>
      </c>
      <c r="O107" s="3">
        <f t="shared" si="19"/>
        <v>-1004100</v>
      </c>
      <c r="P107" s="3">
        <f t="shared" si="20"/>
        <v>0</v>
      </c>
    </row>
    <row r="108" spans="1:16" x14ac:dyDescent="0.25">
      <c r="A108" s="26"/>
      <c r="B108" s="28"/>
      <c r="C108" s="8" t="s">
        <v>4</v>
      </c>
      <c r="D108" s="3">
        <v>0</v>
      </c>
      <c r="E108" s="3">
        <v>1194487.1399999999</v>
      </c>
      <c r="F108" s="3">
        <v>378858.83</v>
      </c>
      <c r="G108" s="3">
        <f>111566.67+222400</f>
        <v>333966.67</v>
      </c>
      <c r="H108" s="3">
        <v>0</v>
      </c>
      <c r="I108" s="3">
        <v>0</v>
      </c>
      <c r="J108" s="3">
        <v>0</v>
      </c>
      <c r="K108" s="3">
        <v>0</v>
      </c>
      <c r="L108" s="3">
        <f t="shared" si="16"/>
        <v>0</v>
      </c>
      <c r="M108" s="3">
        <f t="shared" si="17"/>
        <v>-1194487.1399999999</v>
      </c>
      <c r="N108" s="3">
        <f t="shared" si="18"/>
        <v>-378858.83</v>
      </c>
      <c r="O108" s="3">
        <f t="shared" si="19"/>
        <v>-333966.67</v>
      </c>
      <c r="P108" s="3">
        <f t="shared" si="20"/>
        <v>0</v>
      </c>
    </row>
    <row r="109" spans="1:16" x14ac:dyDescent="0.25">
      <c r="A109" s="24">
        <v>3</v>
      </c>
      <c r="B109" s="30" t="s">
        <v>17</v>
      </c>
      <c r="C109" s="9" t="s">
        <v>2</v>
      </c>
      <c r="D109" s="3">
        <f>D110</f>
        <v>59050.38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f t="shared" si="16"/>
        <v>-59050.38</v>
      </c>
      <c r="M109" s="3">
        <f t="shared" si="17"/>
        <v>0</v>
      </c>
      <c r="N109" s="3">
        <f t="shared" si="18"/>
        <v>0</v>
      </c>
      <c r="O109" s="3">
        <f t="shared" si="19"/>
        <v>0</v>
      </c>
      <c r="P109" s="3">
        <f t="shared" si="20"/>
        <v>0</v>
      </c>
    </row>
    <row r="110" spans="1:16" x14ac:dyDescent="0.25">
      <c r="A110" s="26"/>
      <c r="B110" s="32"/>
      <c r="C110" s="9" t="s">
        <v>4</v>
      </c>
      <c r="D110" s="3">
        <v>59050.38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f t="shared" si="16"/>
        <v>-59050.38</v>
      </c>
      <c r="M110" s="3">
        <f t="shared" si="17"/>
        <v>0</v>
      </c>
      <c r="N110" s="3">
        <f t="shared" si="18"/>
        <v>0</v>
      </c>
      <c r="O110" s="3">
        <f t="shared" si="19"/>
        <v>0</v>
      </c>
      <c r="P110" s="3">
        <f t="shared" si="20"/>
        <v>0</v>
      </c>
    </row>
    <row r="111" spans="1:16" x14ac:dyDescent="0.25">
      <c r="A111" s="24">
        <v>4</v>
      </c>
      <c r="B111" s="27" t="s">
        <v>67</v>
      </c>
      <c r="C111" s="9" t="s">
        <v>2</v>
      </c>
      <c r="D111" s="3">
        <f t="shared" ref="D111:K111" si="22">D112+D113</f>
        <v>0</v>
      </c>
      <c r="E111" s="3">
        <f t="shared" si="22"/>
        <v>0</v>
      </c>
      <c r="F111" s="3">
        <f t="shared" si="22"/>
        <v>1632182.68</v>
      </c>
      <c r="G111" s="3">
        <f t="shared" si="22"/>
        <v>1550000</v>
      </c>
      <c r="H111" s="3">
        <f t="shared" si="22"/>
        <v>666000</v>
      </c>
      <c r="I111" s="3">
        <f t="shared" si="22"/>
        <v>511666.67</v>
      </c>
      <c r="J111" s="3">
        <f t="shared" si="22"/>
        <v>0</v>
      </c>
      <c r="K111" s="3">
        <f t="shared" si="22"/>
        <v>0</v>
      </c>
      <c r="L111" s="3">
        <f t="shared" si="16"/>
        <v>511666.67</v>
      </c>
      <c r="M111" s="3">
        <f t="shared" si="17"/>
        <v>511666.67</v>
      </c>
      <c r="N111" s="3">
        <f t="shared" si="18"/>
        <v>-1120516.01</v>
      </c>
      <c r="O111" s="3">
        <f t="shared" si="19"/>
        <v>-1038333.3300000001</v>
      </c>
      <c r="P111" s="3">
        <f t="shared" si="20"/>
        <v>-154333.33000000002</v>
      </c>
    </row>
    <row r="112" spans="1:16" ht="47.25" x14ac:dyDescent="0.25">
      <c r="A112" s="25"/>
      <c r="B112" s="28"/>
      <c r="C112" s="9" t="s">
        <v>3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f t="shared" si="16"/>
        <v>0</v>
      </c>
      <c r="M112" s="3">
        <f t="shared" si="17"/>
        <v>0</v>
      </c>
      <c r="N112" s="3">
        <f t="shared" si="18"/>
        <v>0</v>
      </c>
      <c r="O112" s="3">
        <f t="shared" si="19"/>
        <v>0</v>
      </c>
      <c r="P112" s="3">
        <f t="shared" si="20"/>
        <v>0</v>
      </c>
    </row>
    <row r="113" spans="1:16" x14ac:dyDescent="0.25">
      <c r="A113" s="26"/>
      <c r="B113" s="28"/>
      <c r="C113" s="9" t="s">
        <v>4</v>
      </c>
      <c r="D113" s="3">
        <v>0</v>
      </c>
      <c r="E113" s="3">
        <v>0</v>
      </c>
      <c r="F113" s="3">
        <v>1632182.68</v>
      </c>
      <c r="G113" s="3">
        <v>1550000</v>
      </c>
      <c r="H113" s="3">
        <v>666000</v>
      </c>
      <c r="I113" s="3">
        <v>511666.67</v>
      </c>
      <c r="J113" s="3">
        <v>0</v>
      </c>
      <c r="K113" s="3">
        <v>0</v>
      </c>
      <c r="L113" s="3">
        <f t="shared" si="16"/>
        <v>511666.67</v>
      </c>
      <c r="M113" s="3">
        <f t="shared" si="17"/>
        <v>511666.67</v>
      </c>
      <c r="N113" s="3">
        <f t="shared" si="18"/>
        <v>-1120516.01</v>
      </c>
      <c r="O113" s="3">
        <f t="shared" si="19"/>
        <v>-1038333.3300000001</v>
      </c>
      <c r="P113" s="3">
        <f t="shared" si="20"/>
        <v>-154333.33000000002</v>
      </c>
    </row>
    <row r="114" spans="1:16" x14ac:dyDescent="0.25">
      <c r="A114" s="24">
        <v>5</v>
      </c>
      <c r="B114" s="27" t="s">
        <v>72</v>
      </c>
      <c r="C114" s="9" t="s">
        <v>2</v>
      </c>
      <c r="D114" s="3">
        <f t="shared" ref="D114:K114" si="23">D115+D116</f>
        <v>0</v>
      </c>
      <c r="E114" s="3">
        <f t="shared" si="23"/>
        <v>0</v>
      </c>
      <c r="F114" s="3">
        <f t="shared" si="23"/>
        <v>0</v>
      </c>
      <c r="G114" s="3">
        <f t="shared" si="23"/>
        <v>0</v>
      </c>
      <c r="H114" s="3">
        <f t="shared" si="23"/>
        <v>500000</v>
      </c>
      <c r="I114" s="3">
        <f t="shared" si="23"/>
        <v>73450</v>
      </c>
      <c r="J114" s="3">
        <f t="shared" si="23"/>
        <v>73450</v>
      </c>
      <c r="K114" s="3">
        <f t="shared" si="23"/>
        <v>73450</v>
      </c>
      <c r="L114" s="3">
        <f t="shared" si="16"/>
        <v>73450</v>
      </c>
      <c r="M114" s="3">
        <f t="shared" si="17"/>
        <v>73450</v>
      </c>
      <c r="N114" s="3">
        <f t="shared" si="18"/>
        <v>73450</v>
      </c>
      <c r="O114" s="3">
        <f t="shared" si="19"/>
        <v>73450</v>
      </c>
      <c r="P114" s="3">
        <f t="shared" si="20"/>
        <v>-426550</v>
      </c>
    </row>
    <row r="115" spans="1:16" ht="47.25" x14ac:dyDescent="0.25">
      <c r="A115" s="25"/>
      <c r="B115" s="28"/>
      <c r="C115" s="9" t="s">
        <v>3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f t="shared" si="16"/>
        <v>0</v>
      </c>
      <c r="M115" s="3">
        <f t="shared" si="17"/>
        <v>0</v>
      </c>
      <c r="N115" s="3">
        <f t="shared" si="18"/>
        <v>0</v>
      </c>
      <c r="O115" s="3">
        <f t="shared" si="19"/>
        <v>0</v>
      </c>
      <c r="P115" s="3">
        <f t="shared" si="20"/>
        <v>0</v>
      </c>
    </row>
    <row r="116" spans="1:16" ht="112.5" customHeight="1" x14ac:dyDescent="0.25">
      <c r="A116" s="26"/>
      <c r="B116" s="28"/>
      <c r="C116" s="9" t="s">
        <v>4</v>
      </c>
      <c r="D116" s="3">
        <v>0</v>
      </c>
      <c r="E116" s="3">
        <v>0</v>
      </c>
      <c r="F116" s="3">
        <v>0</v>
      </c>
      <c r="G116" s="3">
        <v>0</v>
      </c>
      <c r="H116" s="3">
        <v>500000</v>
      </c>
      <c r="I116" s="3">
        <v>73450</v>
      </c>
      <c r="J116" s="3">
        <v>73450</v>
      </c>
      <c r="K116" s="3">
        <v>73450</v>
      </c>
      <c r="L116" s="3">
        <f t="shared" si="16"/>
        <v>73450</v>
      </c>
      <c r="M116" s="3">
        <f t="shared" si="17"/>
        <v>73450</v>
      </c>
      <c r="N116" s="3">
        <f t="shared" si="18"/>
        <v>73450</v>
      </c>
      <c r="O116" s="3">
        <f t="shared" si="19"/>
        <v>73450</v>
      </c>
      <c r="P116" s="3">
        <f t="shared" si="20"/>
        <v>-426550</v>
      </c>
    </row>
    <row r="117" spans="1:16" x14ac:dyDescent="0.25">
      <c r="A117" s="24">
        <v>6</v>
      </c>
      <c r="B117" s="27" t="s">
        <v>80</v>
      </c>
      <c r="C117" s="9" t="s">
        <v>2</v>
      </c>
      <c r="D117" s="3">
        <f t="shared" ref="D117:K117" si="24">D118+D119</f>
        <v>0</v>
      </c>
      <c r="E117" s="3">
        <f t="shared" si="24"/>
        <v>0</v>
      </c>
      <c r="F117" s="3">
        <f t="shared" si="24"/>
        <v>0</v>
      </c>
      <c r="G117" s="3">
        <f t="shared" si="24"/>
        <v>0</v>
      </c>
      <c r="H117" s="3">
        <f t="shared" si="24"/>
        <v>0</v>
      </c>
      <c r="I117" s="3">
        <f t="shared" si="24"/>
        <v>1170000</v>
      </c>
      <c r="J117" s="3">
        <f t="shared" si="24"/>
        <v>0</v>
      </c>
      <c r="K117" s="3">
        <f t="shared" si="24"/>
        <v>0</v>
      </c>
      <c r="L117" s="3">
        <f t="shared" si="16"/>
        <v>1170000</v>
      </c>
      <c r="M117" s="3">
        <f t="shared" si="17"/>
        <v>1170000</v>
      </c>
      <c r="N117" s="3">
        <f t="shared" si="18"/>
        <v>1170000</v>
      </c>
      <c r="O117" s="3">
        <f t="shared" si="19"/>
        <v>1170000</v>
      </c>
      <c r="P117" s="3">
        <f t="shared" si="20"/>
        <v>1170000</v>
      </c>
    </row>
    <row r="118" spans="1:16" ht="47.25" x14ac:dyDescent="0.25">
      <c r="A118" s="25"/>
      <c r="B118" s="28"/>
      <c r="C118" s="9" t="s">
        <v>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f t="shared" si="16"/>
        <v>0</v>
      </c>
      <c r="M118" s="3">
        <f t="shared" si="17"/>
        <v>0</v>
      </c>
      <c r="N118" s="3">
        <f t="shared" si="18"/>
        <v>0</v>
      </c>
      <c r="O118" s="3">
        <f t="shared" si="19"/>
        <v>0</v>
      </c>
      <c r="P118" s="3">
        <f t="shared" si="20"/>
        <v>0</v>
      </c>
    </row>
    <row r="119" spans="1:16" ht="112.5" customHeight="1" x14ac:dyDescent="0.25">
      <c r="A119" s="26"/>
      <c r="B119" s="28"/>
      <c r="C119" s="9" t="s">
        <v>4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1170000</v>
      </c>
      <c r="J119" s="3">
        <v>0</v>
      </c>
      <c r="K119" s="3">
        <v>0</v>
      </c>
      <c r="L119" s="3">
        <f t="shared" si="16"/>
        <v>1170000</v>
      </c>
      <c r="M119" s="3">
        <f t="shared" si="17"/>
        <v>1170000</v>
      </c>
      <c r="N119" s="3">
        <f t="shared" si="18"/>
        <v>1170000</v>
      </c>
      <c r="O119" s="3">
        <f t="shared" si="19"/>
        <v>1170000</v>
      </c>
      <c r="P119" s="3">
        <f t="shared" si="20"/>
        <v>1170000</v>
      </c>
    </row>
    <row r="120" spans="1:16" x14ac:dyDescent="0.25">
      <c r="A120" s="39"/>
      <c r="B120" s="45" t="s">
        <v>5</v>
      </c>
      <c r="C120" s="16" t="s">
        <v>2</v>
      </c>
      <c r="D120" s="17">
        <f t="shared" ref="D120:P120" si="25">D121+D122</f>
        <v>15859869.050000001</v>
      </c>
      <c r="E120" s="17">
        <f t="shared" si="25"/>
        <v>74619311.179999992</v>
      </c>
      <c r="F120" s="17">
        <f t="shared" si="25"/>
        <v>32070904.350000001</v>
      </c>
      <c r="G120" s="17">
        <f t="shared" si="25"/>
        <v>23587050</v>
      </c>
      <c r="H120" s="17">
        <f t="shared" si="25"/>
        <v>22703050</v>
      </c>
      <c r="I120" s="17">
        <f t="shared" si="25"/>
        <v>20129116.670000002</v>
      </c>
      <c r="J120" s="17">
        <f t="shared" si="25"/>
        <v>18447450</v>
      </c>
      <c r="K120" s="17">
        <f t="shared" si="25"/>
        <v>18447450</v>
      </c>
      <c r="L120" s="17">
        <f t="shared" si="25"/>
        <v>4269247.62</v>
      </c>
      <c r="M120" s="17">
        <f t="shared" si="25"/>
        <v>-54490194.50999999</v>
      </c>
      <c r="N120" s="17">
        <f t="shared" si="25"/>
        <v>-11941787.679999998</v>
      </c>
      <c r="O120" s="17">
        <f t="shared" si="25"/>
        <v>-3457933.33</v>
      </c>
      <c r="P120" s="17">
        <f t="shared" si="25"/>
        <v>-2573933.33</v>
      </c>
    </row>
    <row r="121" spans="1:16" ht="47.25" x14ac:dyDescent="0.25">
      <c r="A121" s="40"/>
      <c r="B121" s="45"/>
      <c r="C121" s="16" t="s">
        <v>3</v>
      </c>
      <c r="D121" s="17">
        <f>D9+D26+D112+D115</f>
        <v>11503699.9</v>
      </c>
      <c r="E121" s="17">
        <f>E9+E26+E112+E115</f>
        <v>9689995.5700000003</v>
      </c>
      <c r="F121" s="17">
        <f>F9+F26+F112+F115</f>
        <v>13241299.939999999</v>
      </c>
      <c r="G121" s="17">
        <f>G9+G26+G112+G115</f>
        <v>12261700</v>
      </c>
      <c r="H121" s="17">
        <f>H9+H26+H112+H115</f>
        <v>12261700</v>
      </c>
      <c r="I121" s="17">
        <f t="shared" ref="I121:P121" si="26">I9+I26+I112+I115+I119</f>
        <v>15137100</v>
      </c>
      <c r="J121" s="17">
        <f t="shared" si="26"/>
        <v>13967100</v>
      </c>
      <c r="K121" s="17">
        <f t="shared" si="26"/>
        <v>13967100</v>
      </c>
      <c r="L121" s="17">
        <f t="shared" si="26"/>
        <v>3633400.0999999996</v>
      </c>
      <c r="M121" s="17">
        <f t="shared" si="26"/>
        <v>5447104.4299999997</v>
      </c>
      <c r="N121" s="17">
        <f t="shared" si="26"/>
        <v>1895800.0600000005</v>
      </c>
      <c r="O121" s="17">
        <f t="shared" si="26"/>
        <v>2875400</v>
      </c>
      <c r="P121" s="17">
        <f t="shared" si="26"/>
        <v>2875400</v>
      </c>
    </row>
    <row r="122" spans="1:16" ht="31.5" x14ac:dyDescent="0.25">
      <c r="A122" s="41"/>
      <c r="B122" s="45"/>
      <c r="C122" s="16" t="s">
        <v>4</v>
      </c>
      <c r="D122" s="17">
        <f t="shared" ref="D122:P122" si="27">D10+D27+D110+D113+D116</f>
        <v>4356169.1499999994</v>
      </c>
      <c r="E122" s="17">
        <f t="shared" si="27"/>
        <v>64929315.609999992</v>
      </c>
      <c r="F122" s="17">
        <f t="shared" si="27"/>
        <v>18829604.41</v>
      </c>
      <c r="G122" s="17">
        <f t="shared" si="27"/>
        <v>11325350</v>
      </c>
      <c r="H122" s="17">
        <f t="shared" si="27"/>
        <v>10441350</v>
      </c>
      <c r="I122" s="17">
        <f t="shared" si="27"/>
        <v>4992016.67</v>
      </c>
      <c r="J122" s="17">
        <f t="shared" si="27"/>
        <v>4480350</v>
      </c>
      <c r="K122" s="17">
        <f t="shared" si="27"/>
        <v>4480350</v>
      </c>
      <c r="L122" s="17">
        <f t="shared" si="27"/>
        <v>635847.52000000025</v>
      </c>
      <c r="M122" s="17">
        <f t="shared" si="27"/>
        <v>-59937298.93999999</v>
      </c>
      <c r="N122" s="17">
        <f t="shared" si="27"/>
        <v>-13837587.739999998</v>
      </c>
      <c r="O122" s="17">
        <f t="shared" si="27"/>
        <v>-6333333.3300000001</v>
      </c>
      <c r="P122" s="17">
        <f t="shared" si="27"/>
        <v>-5449333.3300000001</v>
      </c>
    </row>
    <row r="123" spans="1:16" x14ac:dyDescent="0.25">
      <c r="B123" s="4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B124" s="6"/>
      <c r="C124" s="7"/>
      <c r="F124" s="15"/>
      <c r="G124" s="2"/>
    </row>
    <row r="125" spans="1:16" x14ac:dyDescent="0.25">
      <c r="B125" s="6"/>
      <c r="C125" s="7"/>
      <c r="H125" s="15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B126" s="6"/>
      <c r="C126" s="7"/>
      <c r="F126" s="15"/>
      <c r="H126" s="15"/>
    </row>
    <row r="127" spans="1:16" x14ac:dyDescent="0.25">
      <c r="B127" s="6"/>
      <c r="C127" s="7"/>
    </row>
    <row r="128" spans="1:16" x14ac:dyDescent="0.25">
      <c r="B128" s="6"/>
      <c r="C128" s="7"/>
    </row>
    <row r="129" spans="2:7" x14ac:dyDescent="0.25">
      <c r="B129" s="6"/>
      <c r="C129" s="7"/>
      <c r="D129" s="15"/>
      <c r="E129" s="15"/>
      <c r="F129" s="15"/>
      <c r="G129" s="15"/>
    </row>
    <row r="130" spans="2:7" x14ac:dyDescent="0.25">
      <c r="B130" s="6"/>
      <c r="C130" s="7"/>
      <c r="D130" s="15"/>
      <c r="E130" s="15"/>
      <c r="F130" s="15"/>
      <c r="G130" s="15"/>
    </row>
    <row r="131" spans="2:7" x14ac:dyDescent="0.25">
      <c r="B131" s="6"/>
      <c r="C131" s="7"/>
      <c r="D131" s="15"/>
      <c r="E131" s="15"/>
      <c r="F131" s="15"/>
      <c r="G131" s="15"/>
    </row>
    <row r="132" spans="2:7" x14ac:dyDescent="0.25">
      <c r="B132" s="6"/>
      <c r="C132" s="7"/>
    </row>
    <row r="133" spans="2:7" x14ac:dyDescent="0.25">
      <c r="B133" s="6"/>
      <c r="C133" s="7"/>
    </row>
    <row r="134" spans="2:7" x14ac:dyDescent="0.25">
      <c r="B134" s="6"/>
      <c r="C134" s="7"/>
    </row>
    <row r="135" spans="2:7" x14ac:dyDescent="0.25">
      <c r="B135" s="6"/>
      <c r="C135" s="7"/>
    </row>
    <row r="136" spans="2:7" x14ac:dyDescent="0.25">
      <c r="B136" s="6"/>
      <c r="C136" s="7"/>
    </row>
    <row r="137" spans="2:7" x14ac:dyDescent="0.25">
      <c r="B137" s="6"/>
      <c r="C137" s="7"/>
    </row>
    <row r="138" spans="2:7" x14ac:dyDescent="0.25">
      <c r="B138" s="6"/>
      <c r="C138" s="7"/>
    </row>
    <row r="139" spans="2:7" x14ac:dyDescent="0.25">
      <c r="B139" s="6"/>
      <c r="C139" s="7"/>
    </row>
    <row r="140" spans="2:7" x14ac:dyDescent="0.25">
      <c r="B140" s="6"/>
      <c r="C140" s="7"/>
    </row>
    <row r="141" spans="2:7" x14ac:dyDescent="0.25">
      <c r="B141" s="6"/>
      <c r="C141" s="7"/>
    </row>
  </sheetData>
  <mergeCells count="94">
    <mergeCell ref="N5:N6"/>
    <mergeCell ref="O5:O6"/>
    <mergeCell ref="P5:P6"/>
    <mergeCell ref="B20:B22"/>
    <mergeCell ref="D5:F5"/>
    <mergeCell ref="G5:G6"/>
    <mergeCell ref="H5:H6"/>
    <mergeCell ref="I5:K5"/>
    <mergeCell ref="L5:L6"/>
    <mergeCell ref="B1:P1"/>
    <mergeCell ref="B3:P3"/>
    <mergeCell ref="B8:B10"/>
    <mergeCell ref="B120:B122"/>
    <mergeCell ref="B25:B27"/>
    <mergeCell ref="B28:B30"/>
    <mergeCell ref="B31:B33"/>
    <mergeCell ref="B4:B6"/>
    <mergeCell ref="C4:C6"/>
    <mergeCell ref="B11:B13"/>
    <mergeCell ref="B14:B16"/>
    <mergeCell ref="B17:B19"/>
    <mergeCell ref="B23:B24"/>
    <mergeCell ref="D4:K4"/>
    <mergeCell ref="L4:P4"/>
    <mergeCell ref="M5:M6"/>
    <mergeCell ref="A120:A122"/>
    <mergeCell ref="A111:A113"/>
    <mergeCell ref="B73:B75"/>
    <mergeCell ref="B76:B78"/>
    <mergeCell ref="B79:B81"/>
    <mergeCell ref="B82:B84"/>
    <mergeCell ref="B85:B87"/>
    <mergeCell ref="B97:B99"/>
    <mergeCell ref="A79:A81"/>
    <mergeCell ref="A82:A84"/>
    <mergeCell ref="A85:A87"/>
    <mergeCell ref="A97:A99"/>
    <mergeCell ref="A100:A102"/>
    <mergeCell ref="A117:A119"/>
    <mergeCell ref="B117:B119"/>
    <mergeCell ref="B88:B90"/>
    <mergeCell ref="B58:B60"/>
    <mergeCell ref="A91:A93"/>
    <mergeCell ref="B52:B54"/>
    <mergeCell ref="B34:B36"/>
    <mergeCell ref="B37:B39"/>
    <mergeCell ref="B40:B42"/>
    <mergeCell ref="B43:B45"/>
    <mergeCell ref="B46:B48"/>
    <mergeCell ref="B61:B63"/>
    <mergeCell ref="B109:B110"/>
    <mergeCell ref="A64:A66"/>
    <mergeCell ref="A67:A69"/>
    <mergeCell ref="A70:A72"/>
    <mergeCell ref="A73:A75"/>
    <mergeCell ref="A76:A78"/>
    <mergeCell ref="B64:B66"/>
    <mergeCell ref="B67:B69"/>
    <mergeCell ref="B70:B72"/>
    <mergeCell ref="B100:B102"/>
    <mergeCell ref="B103:B105"/>
    <mergeCell ref="B106:B108"/>
    <mergeCell ref="A28:A30"/>
    <mergeCell ref="A31:A33"/>
    <mergeCell ref="A34:A36"/>
    <mergeCell ref="B49:B51"/>
    <mergeCell ref="B55:B57"/>
    <mergeCell ref="A14:A16"/>
    <mergeCell ref="A17:A19"/>
    <mergeCell ref="A20:A22"/>
    <mergeCell ref="A23:A24"/>
    <mergeCell ref="A25:A27"/>
    <mergeCell ref="B91:B93"/>
    <mergeCell ref="A94:A96"/>
    <mergeCell ref="B94:B96"/>
    <mergeCell ref="A4:A6"/>
    <mergeCell ref="A88:A90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8:A10"/>
    <mergeCell ref="A11:A13"/>
    <mergeCell ref="A114:A116"/>
    <mergeCell ref="B114:B116"/>
    <mergeCell ref="A103:A105"/>
    <mergeCell ref="A106:A108"/>
    <mergeCell ref="A109:A110"/>
    <mergeCell ref="B111:B113"/>
  </mergeCells>
  <pageMargins left="0.70866141732283472" right="0.70866141732283472" top="0.74803149606299213" bottom="0.74803149606299213" header="0.31496062992125984" footer="0.31496062992125984"/>
  <pageSetup paperSize="8" scale="56" fitToHeight="5" orientation="landscape" verticalDpi="0" r:id="rId1"/>
  <rowBreaks count="5" manualBreakCount="5">
    <brk id="13" max="16383" man="1"/>
    <brk id="30" max="16383" man="1"/>
    <brk id="45" max="16383" man="1"/>
    <brk id="69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tabSelected="1" zoomScaleNormal="100" zoomScaleSheetLayoutView="70" workbookViewId="0">
      <selection activeCell="C4" sqref="C4:C6"/>
    </sheetView>
  </sheetViews>
  <sheetFormatPr defaultColWidth="9.140625" defaultRowHeight="15.75" x14ac:dyDescent="0.25"/>
  <cols>
    <col min="1" max="1" width="9.140625" style="1"/>
    <col min="2" max="2" width="48.42578125" style="1" customWidth="1"/>
    <col min="3" max="3" width="36.42578125" style="1" customWidth="1"/>
    <col min="4" max="4" width="14.28515625" style="10" bestFit="1" customWidth="1"/>
    <col min="5" max="5" width="14.28515625" style="1" bestFit="1" customWidth="1"/>
    <col min="6" max="6" width="14.28515625" style="10" bestFit="1" customWidth="1"/>
    <col min="7" max="7" width="16.28515625" style="1" customWidth="1"/>
    <col min="8" max="8" width="22.7109375" style="10" customWidth="1"/>
    <col min="9" max="11" width="14.28515625" style="1" bestFit="1" customWidth="1"/>
    <col min="12" max="12" width="14.85546875" style="1" hidden="1" customWidth="1"/>
    <col min="13" max="13" width="16" style="1" hidden="1" customWidth="1"/>
    <col min="14" max="14" width="16.140625" style="1" hidden="1" customWidth="1"/>
    <col min="15" max="16" width="16.140625" style="1" customWidth="1"/>
    <col min="17" max="17" width="10" style="1" customWidth="1"/>
    <col min="18" max="18" width="19.28515625" style="1" customWidth="1"/>
    <col min="19" max="16384" width="9.140625" style="1"/>
  </cols>
  <sheetData>
    <row r="1" spans="1:16" ht="27" x14ac:dyDescent="0.25">
      <c r="B1" s="56" t="s">
        <v>95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3" spans="1:16" x14ac:dyDescent="0.25">
      <c r="B3" s="44" t="s">
        <v>84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 x14ac:dyDescent="0.25">
      <c r="A4" s="24" t="s">
        <v>102</v>
      </c>
      <c r="B4" s="46" t="s">
        <v>0</v>
      </c>
      <c r="C4" s="47" t="s">
        <v>1</v>
      </c>
      <c r="D4" s="50" t="s">
        <v>94</v>
      </c>
      <c r="E4" s="51"/>
      <c r="F4" s="51"/>
      <c r="G4" s="51"/>
      <c r="H4" s="51"/>
      <c r="I4" s="51"/>
      <c r="J4" s="51"/>
      <c r="K4" s="52"/>
      <c r="L4" s="53" t="s">
        <v>92</v>
      </c>
      <c r="M4" s="53"/>
      <c r="N4" s="53"/>
      <c r="O4" s="53"/>
      <c r="P4" s="53"/>
    </row>
    <row r="5" spans="1:16" ht="15.75" customHeight="1" x14ac:dyDescent="0.25">
      <c r="A5" s="25"/>
      <c r="B5" s="46"/>
      <c r="C5" s="48"/>
      <c r="D5" s="50" t="s">
        <v>6</v>
      </c>
      <c r="E5" s="51"/>
      <c r="F5" s="52"/>
      <c r="G5" s="54" t="s">
        <v>7</v>
      </c>
      <c r="H5" s="54" t="s">
        <v>83</v>
      </c>
      <c r="I5" s="53" t="s">
        <v>93</v>
      </c>
      <c r="J5" s="53"/>
      <c r="K5" s="53"/>
      <c r="L5" s="54" t="s">
        <v>87</v>
      </c>
      <c r="M5" s="54" t="s">
        <v>88</v>
      </c>
      <c r="N5" s="54" t="s">
        <v>89</v>
      </c>
      <c r="O5" s="54" t="s">
        <v>90</v>
      </c>
      <c r="P5" s="54" t="s">
        <v>91</v>
      </c>
    </row>
    <row r="6" spans="1:16" ht="132.75" customHeight="1" x14ac:dyDescent="0.25">
      <c r="A6" s="26"/>
      <c r="B6" s="46"/>
      <c r="C6" s="49"/>
      <c r="D6" s="21" t="s">
        <v>96</v>
      </c>
      <c r="E6" s="21" t="s">
        <v>97</v>
      </c>
      <c r="F6" s="21" t="s">
        <v>98</v>
      </c>
      <c r="G6" s="55"/>
      <c r="H6" s="55"/>
      <c r="I6" s="21" t="s">
        <v>99</v>
      </c>
      <c r="J6" s="21" t="s">
        <v>100</v>
      </c>
      <c r="K6" s="21" t="s">
        <v>101</v>
      </c>
      <c r="L6" s="55"/>
      <c r="M6" s="55"/>
      <c r="N6" s="55"/>
      <c r="O6" s="55"/>
      <c r="P6" s="55"/>
    </row>
    <row r="7" spans="1:16" s="61" customFormat="1" ht="17.25" customHeight="1" x14ac:dyDescent="0.2">
      <c r="A7" s="58">
        <v>1</v>
      </c>
      <c r="B7" s="59">
        <f>A7+1</f>
        <v>2</v>
      </c>
      <c r="C7" s="59">
        <f t="shared" ref="C7:P7" si="0">B7+1</f>
        <v>3</v>
      </c>
      <c r="D7" s="59">
        <f t="shared" si="0"/>
        <v>4</v>
      </c>
      <c r="E7" s="59">
        <f t="shared" si="0"/>
        <v>5</v>
      </c>
      <c r="F7" s="60">
        <f t="shared" si="0"/>
        <v>6</v>
      </c>
      <c r="G7" s="59">
        <f t="shared" si="0"/>
        <v>7</v>
      </c>
      <c r="H7" s="60">
        <f t="shared" si="0"/>
        <v>8</v>
      </c>
      <c r="I7" s="59">
        <f t="shared" si="0"/>
        <v>9</v>
      </c>
      <c r="J7" s="59">
        <f t="shared" si="0"/>
        <v>10</v>
      </c>
      <c r="K7" s="59">
        <f t="shared" si="0"/>
        <v>11</v>
      </c>
      <c r="L7" s="59">
        <f t="shared" si="0"/>
        <v>12</v>
      </c>
      <c r="M7" s="59">
        <f t="shared" si="0"/>
        <v>13</v>
      </c>
      <c r="N7" s="59">
        <f t="shared" si="0"/>
        <v>14</v>
      </c>
      <c r="O7" s="59">
        <v>12</v>
      </c>
      <c r="P7" s="59">
        <f t="shared" si="0"/>
        <v>13</v>
      </c>
    </row>
    <row r="8" spans="1:16" x14ac:dyDescent="0.25">
      <c r="A8" s="24">
        <v>1</v>
      </c>
      <c r="B8" s="27" t="s">
        <v>18</v>
      </c>
      <c r="C8" s="19" t="s">
        <v>2</v>
      </c>
      <c r="D8" s="22">
        <f>D11+D14+D17+D23</f>
        <v>1052485.45</v>
      </c>
      <c r="E8" s="22">
        <f>E11+E14+E17</f>
        <v>1337859.08</v>
      </c>
      <c r="F8" s="22">
        <f t="shared" ref="F8:K8" si="1">F9+F10</f>
        <v>1674866.6</v>
      </c>
      <c r="G8" s="22">
        <f t="shared" si="1"/>
        <v>1699794.87</v>
      </c>
      <c r="H8" s="22">
        <f t="shared" si="1"/>
        <v>1999794.87</v>
      </c>
      <c r="I8" s="22">
        <f t="shared" si="1"/>
        <v>1400000</v>
      </c>
      <c r="J8" s="22">
        <f t="shared" si="1"/>
        <v>1400000</v>
      </c>
      <c r="K8" s="22">
        <f t="shared" si="1"/>
        <v>1400000</v>
      </c>
      <c r="L8" s="22">
        <f>I8-D8</f>
        <v>347514.55000000005</v>
      </c>
      <c r="M8" s="22">
        <f>I8-E8</f>
        <v>62140.919999999925</v>
      </c>
      <c r="N8" s="22">
        <f>I8-F8</f>
        <v>-274866.60000000009</v>
      </c>
      <c r="O8" s="22">
        <f>I8-G8</f>
        <v>-299794.87000000011</v>
      </c>
      <c r="P8" s="22">
        <f>I8-H8</f>
        <v>-599794.87000000011</v>
      </c>
    </row>
    <row r="9" spans="1:16" ht="47.25" x14ac:dyDescent="0.25">
      <c r="A9" s="25"/>
      <c r="B9" s="27"/>
      <c r="C9" s="19" t="s">
        <v>3</v>
      </c>
      <c r="D9" s="22">
        <f>D12+D15+D18</f>
        <v>0</v>
      </c>
      <c r="E9" s="22">
        <f>E12+E15+E18</f>
        <v>555796</v>
      </c>
      <c r="F9" s="22">
        <f t="shared" ref="F9:K9" si="2">F12+F15+F18+F21</f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  <c r="J9" s="22">
        <f t="shared" si="2"/>
        <v>0</v>
      </c>
      <c r="K9" s="22">
        <f t="shared" si="2"/>
        <v>0</v>
      </c>
      <c r="L9" s="22">
        <f t="shared" ref="L9:L72" si="3">I9-D9</f>
        <v>0</v>
      </c>
      <c r="M9" s="22">
        <f t="shared" ref="M9:M72" si="4">I9-E9</f>
        <v>-555796</v>
      </c>
      <c r="N9" s="22">
        <f t="shared" ref="N9:N72" si="5">I9-F9</f>
        <v>0</v>
      </c>
      <c r="O9" s="22">
        <f t="shared" ref="O9:O72" si="6">I9-G9</f>
        <v>0</v>
      </c>
      <c r="P9" s="22">
        <f t="shared" ref="P9:P72" si="7">I9-H9</f>
        <v>0</v>
      </c>
    </row>
    <row r="10" spans="1:16" x14ac:dyDescent="0.25">
      <c r="A10" s="26"/>
      <c r="B10" s="27"/>
      <c r="C10" s="19" t="s">
        <v>4</v>
      </c>
      <c r="D10" s="22">
        <f>D13+D16+D19+D24</f>
        <v>1052485.45</v>
      </c>
      <c r="E10" s="22">
        <f>E13+E16+E19</f>
        <v>782063.08000000007</v>
      </c>
      <c r="F10" s="22">
        <f t="shared" ref="F10:K10" si="8">F13+F16+F19+F24+F22</f>
        <v>1674866.6</v>
      </c>
      <c r="G10" s="22">
        <f t="shared" si="8"/>
        <v>1699794.87</v>
      </c>
      <c r="H10" s="22">
        <f t="shared" si="8"/>
        <v>1999794.87</v>
      </c>
      <c r="I10" s="22">
        <f t="shared" si="8"/>
        <v>1400000</v>
      </c>
      <c r="J10" s="22">
        <f t="shared" si="8"/>
        <v>1400000</v>
      </c>
      <c r="K10" s="22">
        <f t="shared" si="8"/>
        <v>1400000</v>
      </c>
      <c r="L10" s="22">
        <f t="shared" si="3"/>
        <v>347514.55000000005</v>
      </c>
      <c r="M10" s="22">
        <f t="shared" si="4"/>
        <v>617936.91999999993</v>
      </c>
      <c r="N10" s="22">
        <f t="shared" si="5"/>
        <v>-274866.60000000009</v>
      </c>
      <c r="O10" s="22">
        <f t="shared" si="6"/>
        <v>-299794.87000000011</v>
      </c>
      <c r="P10" s="22">
        <f t="shared" si="7"/>
        <v>-599794.87000000011</v>
      </c>
    </row>
    <row r="11" spans="1:16" ht="15.75" hidden="1" customHeight="1" x14ac:dyDescent="0.25">
      <c r="A11" s="24" t="s">
        <v>19</v>
      </c>
      <c r="B11" s="27" t="s">
        <v>45</v>
      </c>
      <c r="C11" s="19" t="s">
        <v>2</v>
      </c>
      <c r="D11" s="22">
        <f t="shared" ref="D11:K11" si="9">D12+D13</f>
        <v>699816</v>
      </c>
      <c r="E11" s="22">
        <f t="shared" si="9"/>
        <v>475299.88</v>
      </c>
      <c r="F11" s="22">
        <f t="shared" si="9"/>
        <v>551166.6</v>
      </c>
      <c r="G11" s="22">
        <f t="shared" si="9"/>
        <v>600000</v>
      </c>
      <c r="H11" s="22">
        <f t="shared" si="9"/>
        <v>600000</v>
      </c>
      <c r="I11" s="22">
        <f t="shared" si="9"/>
        <v>1000000</v>
      </c>
      <c r="J11" s="22">
        <f t="shared" si="9"/>
        <v>1000000</v>
      </c>
      <c r="K11" s="22">
        <f t="shared" si="9"/>
        <v>1000000</v>
      </c>
      <c r="L11" s="22">
        <f t="shared" si="3"/>
        <v>300184</v>
      </c>
      <c r="M11" s="22">
        <f t="shared" si="4"/>
        <v>524700.12</v>
      </c>
      <c r="N11" s="22">
        <f t="shared" si="5"/>
        <v>448833.4</v>
      </c>
      <c r="O11" s="22">
        <f t="shared" si="6"/>
        <v>400000</v>
      </c>
      <c r="P11" s="22">
        <f t="shared" si="7"/>
        <v>400000</v>
      </c>
    </row>
    <row r="12" spans="1:16" ht="47.25" hidden="1" x14ac:dyDescent="0.25">
      <c r="A12" s="25"/>
      <c r="B12" s="28"/>
      <c r="C12" s="19" t="s">
        <v>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f t="shared" si="3"/>
        <v>0</v>
      </c>
      <c r="M12" s="22">
        <f t="shared" si="4"/>
        <v>0</v>
      </c>
      <c r="N12" s="22">
        <f t="shared" si="5"/>
        <v>0</v>
      </c>
      <c r="O12" s="22">
        <f t="shared" si="6"/>
        <v>0</v>
      </c>
      <c r="P12" s="22">
        <f t="shared" si="7"/>
        <v>0</v>
      </c>
    </row>
    <row r="13" spans="1:16" ht="21" hidden="1" customHeight="1" x14ac:dyDescent="0.25">
      <c r="A13" s="26"/>
      <c r="B13" s="28"/>
      <c r="C13" s="19" t="s">
        <v>4</v>
      </c>
      <c r="D13" s="22">
        <v>699816</v>
      </c>
      <c r="E13" s="22">
        <v>475299.88</v>
      </c>
      <c r="F13" s="22">
        <v>551166.6</v>
      </c>
      <c r="G13" s="22">
        <v>600000</v>
      </c>
      <c r="H13" s="22">
        <v>600000</v>
      </c>
      <c r="I13" s="22">
        <v>1000000</v>
      </c>
      <c r="J13" s="22">
        <v>1000000</v>
      </c>
      <c r="K13" s="22">
        <v>1000000</v>
      </c>
      <c r="L13" s="22">
        <f t="shared" si="3"/>
        <v>300184</v>
      </c>
      <c r="M13" s="22">
        <f t="shared" si="4"/>
        <v>524700.12</v>
      </c>
      <c r="N13" s="22">
        <f t="shared" si="5"/>
        <v>448833.4</v>
      </c>
      <c r="O13" s="22">
        <f t="shared" si="6"/>
        <v>400000</v>
      </c>
      <c r="P13" s="22">
        <f t="shared" si="7"/>
        <v>400000</v>
      </c>
    </row>
    <row r="14" spans="1:16" ht="15.75" hidden="1" customHeight="1" x14ac:dyDescent="0.25">
      <c r="A14" s="24" t="s">
        <v>20</v>
      </c>
      <c r="B14" s="27" t="s">
        <v>46</v>
      </c>
      <c r="C14" s="19" t="s">
        <v>2</v>
      </c>
      <c r="D14" s="22">
        <f t="shared" ref="D14:K14" si="10">D15+D16</f>
        <v>152100</v>
      </c>
      <c r="E14" s="22">
        <f t="shared" si="10"/>
        <v>150000</v>
      </c>
      <c r="F14" s="22">
        <f t="shared" si="10"/>
        <v>825800</v>
      </c>
      <c r="G14" s="22">
        <f t="shared" si="10"/>
        <v>1099794.8700000001</v>
      </c>
      <c r="H14" s="22">
        <f t="shared" si="10"/>
        <v>1009794.87</v>
      </c>
      <c r="I14" s="22">
        <f t="shared" si="10"/>
        <v>400000</v>
      </c>
      <c r="J14" s="22">
        <f t="shared" si="10"/>
        <v>400000</v>
      </c>
      <c r="K14" s="22">
        <f t="shared" si="10"/>
        <v>400000</v>
      </c>
      <c r="L14" s="22">
        <f t="shared" si="3"/>
        <v>247900</v>
      </c>
      <c r="M14" s="22">
        <f t="shared" si="4"/>
        <v>250000</v>
      </c>
      <c r="N14" s="22">
        <f t="shared" si="5"/>
        <v>-425800</v>
      </c>
      <c r="O14" s="22">
        <f t="shared" si="6"/>
        <v>-699794.87000000011</v>
      </c>
      <c r="P14" s="22">
        <f t="shared" si="7"/>
        <v>-609794.87</v>
      </c>
    </row>
    <row r="15" spans="1:16" ht="47.25" hidden="1" x14ac:dyDescent="0.25">
      <c r="A15" s="25"/>
      <c r="B15" s="28"/>
      <c r="C15" s="19" t="s">
        <v>3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f t="shared" si="3"/>
        <v>0</v>
      </c>
      <c r="M15" s="22">
        <f t="shared" si="4"/>
        <v>0</v>
      </c>
      <c r="N15" s="22">
        <f t="shared" si="5"/>
        <v>0</v>
      </c>
      <c r="O15" s="22">
        <f t="shared" si="6"/>
        <v>0</v>
      </c>
      <c r="P15" s="22">
        <f t="shared" si="7"/>
        <v>0</v>
      </c>
    </row>
    <row r="16" spans="1:16" hidden="1" x14ac:dyDescent="0.25">
      <c r="A16" s="26"/>
      <c r="B16" s="28"/>
      <c r="C16" s="19" t="s">
        <v>4</v>
      </c>
      <c r="D16" s="22">
        <v>152100</v>
      </c>
      <c r="E16" s="22">
        <v>150000</v>
      </c>
      <c r="F16" s="22">
        <v>825800</v>
      </c>
      <c r="G16" s="22">
        <v>1099794.8700000001</v>
      </c>
      <c r="H16" s="22">
        <v>1009794.87</v>
      </c>
      <c r="I16" s="22">
        <v>400000</v>
      </c>
      <c r="J16" s="22">
        <v>400000</v>
      </c>
      <c r="K16" s="22">
        <v>400000</v>
      </c>
      <c r="L16" s="22">
        <f t="shared" si="3"/>
        <v>247900</v>
      </c>
      <c r="M16" s="22">
        <f t="shared" si="4"/>
        <v>250000</v>
      </c>
      <c r="N16" s="22">
        <f t="shared" si="5"/>
        <v>-425800</v>
      </c>
      <c r="O16" s="22">
        <f t="shared" si="6"/>
        <v>-699794.87000000011</v>
      </c>
      <c r="P16" s="22">
        <f t="shared" si="7"/>
        <v>-609794.87</v>
      </c>
    </row>
    <row r="17" spans="1:16" ht="15.75" hidden="1" customHeight="1" x14ac:dyDescent="0.25">
      <c r="A17" s="29" t="s">
        <v>21</v>
      </c>
      <c r="B17" s="27" t="s">
        <v>78</v>
      </c>
      <c r="C17" s="19" t="s">
        <v>2</v>
      </c>
      <c r="D17" s="22">
        <f>D18+D19</f>
        <v>0</v>
      </c>
      <c r="E17" s="22">
        <f>E18+E19</f>
        <v>712559.2</v>
      </c>
      <c r="F17" s="22">
        <v>0</v>
      </c>
      <c r="G17" s="22">
        <v>0</v>
      </c>
      <c r="H17" s="22">
        <v>0</v>
      </c>
      <c r="I17" s="22"/>
      <c r="J17" s="22"/>
      <c r="K17" s="22"/>
      <c r="L17" s="22">
        <f t="shared" si="3"/>
        <v>0</v>
      </c>
      <c r="M17" s="22">
        <f t="shared" si="4"/>
        <v>-712559.2</v>
      </c>
      <c r="N17" s="22">
        <f t="shared" si="5"/>
        <v>0</v>
      </c>
      <c r="O17" s="22">
        <f t="shared" si="6"/>
        <v>0</v>
      </c>
      <c r="P17" s="22">
        <f t="shared" si="7"/>
        <v>0</v>
      </c>
    </row>
    <row r="18" spans="1:16" ht="47.25" hidden="1" x14ac:dyDescent="0.25">
      <c r="A18" s="25"/>
      <c r="B18" s="28"/>
      <c r="C18" s="19" t="s">
        <v>3</v>
      </c>
      <c r="D18" s="22">
        <v>0</v>
      </c>
      <c r="E18" s="22">
        <v>555796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f t="shared" si="3"/>
        <v>0</v>
      </c>
      <c r="M18" s="22">
        <f t="shared" si="4"/>
        <v>-555796</v>
      </c>
      <c r="N18" s="22">
        <f t="shared" si="5"/>
        <v>0</v>
      </c>
      <c r="O18" s="22">
        <f t="shared" si="6"/>
        <v>0</v>
      </c>
      <c r="P18" s="22">
        <f t="shared" si="7"/>
        <v>0</v>
      </c>
    </row>
    <row r="19" spans="1:16" hidden="1" x14ac:dyDescent="0.25">
      <c r="A19" s="26"/>
      <c r="B19" s="28"/>
      <c r="C19" s="19" t="s">
        <v>4</v>
      </c>
      <c r="D19" s="22">
        <v>0</v>
      </c>
      <c r="E19" s="22">
        <v>156763.20000000001</v>
      </c>
      <c r="F19" s="22">
        <v>0</v>
      </c>
      <c r="G19" s="22">
        <v>0</v>
      </c>
      <c r="H19" s="22">
        <v>90000</v>
      </c>
      <c r="I19" s="22">
        <v>0</v>
      </c>
      <c r="J19" s="22">
        <v>0</v>
      </c>
      <c r="K19" s="22">
        <v>0</v>
      </c>
      <c r="L19" s="22">
        <f t="shared" si="3"/>
        <v>0</v>
      </c>
      <c r="M19" s="22">
        <f t="shared" si="4"/>
        <v>-156763.20000000001</v>
      </c>
      <c r="N19" s="22">
        <f t="shared" si="5"/>
        <v>0</v>
      </c>
      <c r="O19" s="22">
        <f t="shared" si="6"/>
        <v>0</v>
      </c>
      <c r="P19" s="22">
        <f t="shared" si="7"/>
        <v>-90000</v>
      </c>
    </row>
    <row r="20" spans="1:16" ht="15.75" hidden="1" customHeight="1" x14ac:dyDescent="0.25">
      <c r="A20" s="29" t="s">
        <v>22</v>
      </c>
      <c r="B20" s="27" t="s">
        <v>44</v>
      </c>
      <c r="C20" s="19" t="s">
        <v>2</v>
      </c>
      <c r="D20" s="22">
        <f>D21+D22</f>
        <v>0</v>
      </c>
      <c r="E20" s="22">
        <f>E21+E22</f>
        <v>0</v>
      </c>
      <c r="F20" s="22">
        <f>F21+F22</f>
        <v>297900</v>
      </c>
      <c r="G20" s="22">
        <f>G21+G22</f>
        <v>0</v>
      </c>
      <c r="H20" s="22">
        <f>H21+H22</f>
        <v>300000</v>
      </c>
      <c r="I20" s="22">
        <v>0</v>
      </c>
      <c r="J20" s="22">
        <v>0</v>
      </c>
      <c r="K20" s="22">
        <v>0</v>
      </c>
      <c r="L20" s="22">
        <f t="shared" si="3"/>
        <v>0</v>
      </c>
      <c r="M20" s="22">
        <f t="shared" si="4"/>
        <v>0</v>
      </c>
      <c r="N20" s="22">
        <f t="shared" si="5"/>
        <v>-297900</v>
      </c>
      <c r="O20" s="22">
        <f t="shared" si="6"/>
        <v>0</v>
      </c>
      <c r="P20" s="22">
        <f t="shared" si="7"/>
        <v>-300000</v>
      </c>
    </row>
    <row r="21" spans="1:16" ht="47.25" hidden="1" x14ac:dyDescent="0.25">
      <c r="A21" s="25"/>
      <c r="B21" s="28"/>
      <c r="C21" s="19" t="s">
        <v>3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f t="shared" si="3"/>
        <v>0</v>
      </c>
      <c r="M21" s="22">
        <f t="shared" si="4"/>
        <v>0</v>
      </c>
      <c r="N21" s="22">
        <f t="shared" si="5"/>
        <v>0</v>
      </c>
      <c r="O21" s="22">
        <f t="shared" si="6"/>
        <v>0</v>
      </c>
      <c r="P21" s="22">
        <f t="shared" si="7"/>
        <v>0</v>
      </c>
    </row>
    <row r="22" spans="1:16" hidden="1" x14ac:dyDescent="0.25">
      <c r="A22" s="26"/>
      <c r="B22" s="28"/>
      <c r="C22" s="19" t="s">
        <v>4</v>
      </c>
      <c r="D22" s="22">
        <v>0</v>
      </c>
      <c r="E22" s="22">
        <v>0</v>
      </c>
      <c r="F22" s="22">
        <v>297900</v>
      </c>
      <c r="G22" s="22">
        <v>0</v>
      </c>
      <c r="H22" s="22">
        <v>300000</v>
      </c>
      <c r="I22" s="22">
        <v>0</v>
      </c>
      <c r="J22" s="22">
        <v>0</v>
      </c>
      <c r="K22" s="22">
        <v>0</v>
      </c>
      <c r="L22" s="22">
        <f t="shared" si="3"/>
        <v>0</v>
      </c>
      <c r="M22" s="22">
        <f t="shared" si="4"/>
        <v>0</v>
      </c>
      <c r="N22" s="22">
        <f t="shared" si="5"/>
        <v>-297900</v>
      </c>
      <c r="O22" s="22">
        <f t="shared" si="6"/>
        <v>0</v>
      </c>
      <c r="P22" s="22">
        <f t="shared" si="7"/>
        <v>-300000</v>
      </c>
    </row>
    <row r="23" spans="1:16" hidden="1" x14ac:dyDescent="0.25">
      <c r="A23" s="29" t="s">
        <v>79</v>
      </c>
      <c r="B23" s="33" t="s">
        <v>13</v>
      </c>
      <c r="C23" s="19" t="s">
        <v>2</v>
      </c>
      <c r="D23" s="22">
        <f>D24</f>
        <v>200569.45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f t="shared" si="3"/>
        <v>-200569.45</v>
      </c>
      <c r="M23" s="22">
        <f t="shared" si="4"/>
        <v>0</v>
      </c>
      <c r="N23" s="22">
        <f t="shared" si="5"/>
        <v>0</v>
      </c>
      <c r="O23" s="22">
        <f t="shared" si="6"/>
        <v>0</v>
      </c>
      <c r="P23" s="22">
        <f t="shared" si="7"/>
        <v>0</v>
      </c>
    </row>
    <row r="24" spans="1:16" hidden="1" x14ac:dyDescent="0.25">
      <c r="A24" s="26"/>
      <c r="B24" s="35"/>
      <c r="C24" s="19" t="s">
        <v>4</v>
      </c>
      <c r="D24" s="22">
        <v>200569.45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 t="shared" si="3"/>
        <v>-200569.45</v>
      </c>
      <c r="M24" s="22">
        <f t="shared" si="4"/>
        <v>0</v>
      </c>
      <c r="N24" s="22">
        <f t="shared" si="5"/>
        <v>0</v>
      </c>
      <c r="O24" s="22">
        <f t="shared" si="6"/>
        <v>0</v>
      </c>
      <c r="P24" s="22">
        <f t="shared" si="7"/>
        <v>0</v>
      </c>
    </row>
    <row r="25" spans="1:16" ht="15.75" customHeight="1" x14ac:dyDescent="0.25">
      <c r="A25" s="24">
        <v>2</v>
      </c>
      <c r="B25" s="27" t="s">
        <v>86</v>
      </c>
      <c r="C25" s="19" t="s">
        <v>2</v>
      </c>
      <c r="D25" s="22">
        <f>D26+D27</f>
        <v>14748333.220000001</v>
      </c>
      <c r="E25" s="22">
        <v>58468530.689999998</v>
      </c>
      <c r="F25" s="22">
        <f t="shared" ref="F25:K25" si="11">F26+F27</f>
        <v>28763855.07</v>
      </c>
      <c r="G25" s="22">
        <f t="shared" si="11"/>
        <v>20337255.129999999</v>
      </c>
      <c r="H25" s="22">
        <f t="shared" si="11"/>
        <v>19537255.129999999</v>
      </c>
      <c r="I25" s="22">
        <f t="shared" si="11"/>
        <v>16974000</v>
      </c>
      <c r="J25" s="22">
        <f t="shared" si="11"/>
        <v>16974000</v>
      </c>
      <c r="K25" s="22">
        <f t="shared" si="11"/>
        <v>16974000</v>
      </c>
      <c r="L25" s="22">
        <f t="shared" si="3"/>
        <v>2225666.7799999993</v>
      </c>
      <c r="M25" s="22">
        <f t="shared" si="4"/>
        <v>-41494530.689999998</v>
      </c>
      <c r="N25" s="22">
        <f t="shared" si="5"/>
        <v>-11789855.07</v>
      </c>
      <c r="O25" s="22">
        <f t="shared" si="6"/>
        <v>-3363255.129999999</v>
      </c>
      <c r="P25" s="22">
        <f t="shared" si="7"/>
        <v>-2563255.129999999</v>
      </c>
    </row>
    <row r="26" spans="1:16" ht="47.25" x14ac:dyDescent="0.25">
      <c r="A26" s="25"/>
      <c r="B26" s="27"/>
      <c r="C26" s="19" t="s">
        <v>3</v>
      </c>
      <c r="D26" s="22">
        <f t="shared" ref="D26:K27" si="12">D29+D32+D35+D38+D41+D44+D47+D50+D53+D56+D59+D65+D62+D68+D71+D74+D77+D80+D83+D86+D89+D92+D95+D98+D101+D104+D107</f>
        <v>11503699.9</v>
      </c>
      <c r="E26" s="22">
        <f t="shared" si="12"/>
        <v>9134199.5700000003</v>
      </c>
      <c r="F26" s="22">
        <f t="shared" si="12"/>
        <v>13241299.939999999</v>
      </c>
      <c r="G26" s="22">
        <f t="shared" si="12"/>
        <v>12261700</v>
      </c>
      <c r="H26" s="22">
        <f t="shared" si="12"/>
        <v>12261700</v>
      </c>
      <c r="I26" s="22">
        <f t="shared" si="12"/>
        <v>13967100</v>
      </c>
      <c r="J26" s="22">
        <f t="shared" si="12"/>
        <v>13967100</v>
      </c>
      <c r="K26" s="22">
        <f t="shared" si="12"/>
        <v>13967100</v>
      </c>
      <c r="L26" s="22">
        <f t="shared" si="3"/>
        <v>2463400.0999999996</v>
      </c>
      <c r="M26" s="22">
        <f t="shared" si="4"/>
        <v>4832900.43</v>
      </c>
      <c r="N26" s="22">
        <f t="shared" si="5"/>
        <v>725800.06000000052</v>
      </c>
      <c r="O26" s="22">
        <f t="shared" si="6"/>
        <v>1705400</v>
      </c>
      <c r="P26" s="22">
        <f t="shared" si="7"/>
        <v>1705400</v>
      </c>
    </row>
    <row r="27" spans="1:16" ht="60.75" customHeight="1" x14ac:dyDescent="0.25">
      <c r="A27" s="26"/>
      <c r="B27" s="27"/>
      <c r="C27" s="19" t="s">
        <v>4</v>
      </c>
      <c r="D27" s="22">
        <f t="shared" si="12"/>
        <v>3244633.32</v>
      </c>
      <c r="E27" s="22">
        <f t="shared" si="12"/>
        <v>64147252.529999994</v>
      </c>
      <c r="F27" s="22">
        <f t="shared" si="12"/>
        <v>15522555.129999999</v>
      </c>
      <c r="G27" s="22">
        <f t="shared" si="12"/>
        <v>8075555.1299999999</v>
      </c>
      <c r="H27" s="22">
        <f t="shared" si="12"/>
        <v>7275555.1299999999</v>
      </c>
      <c r="I27" s="22">
        <f t="shared" si="12"/>
        <v>3006900</v>
      </c>
      <c r="J27" s="22">
        <f t="shared" si="12"/>
        <v>3006900</v>
      </c>
      <c r="K27" s="22">
        <f t="shared" si="12"/>
        <v>3006900</v>
      </c>
      <c r="L27" s="22">
        <f t="shared" si="3"/>
        <v>-237733.31999999983</v>
      </c>
      <c r="M27" s="22">
        <f t="shared" si="4"/>
        <v>-61140352.529999994</v>
      </c>
      <c r="N27" s="22">
        <f t="shared" si="5"/>
        <v>-12515655.129999999</v>
      </c>
      <c r="O27" s="22">
        <f t="shared" si="6"/>
        <v>-5068655.13</v>
      </c>
      <c r="P27" s="22">
        <f t="shared" si="7"/>
        <v>-4268655.13</v>
      </c>
    </row>
    <row r="28" spans="1:16" ht="15.75" hidden="1" customHeight="1" x14ac:dyDescent="0.25">
      <c r="A28" s="24" t="s">
        <v>23</v>
      </c>
      <c r="B28" s="27" t="s">
        <v>47</v>
      </c>
      <c r="C28" s="19" t="s">
        <v>2</v>
      </c>
      <c r="D28" s="22">
        <f>D29+D30</f>
        <v>455264</v>
      </c>
      <c r="E28" s="22">
        <f>E29+E30</f>
        <v>777407.98</v>
      </c>
      <c r="F28" s="22">
        <v>0</v>
      </c>
      <c r="G28" s="22">
        <v>0</v>
      </c>
      <c r="H28" s="22">
        <v>0</v>
      </c>
      <c r="I28" s="22"/>
      <c r="J28" s="22"/>
      <c r="K28" s="22"/>
      <c r="L28" s="22">
        <f t="shared" si="3"/>
        <v>-455264</v>
      </c>
      <c r="M28" s="22">
        <f t="shared" si="4"/>
        <v>-777407.98</v>
      </c>
      <c r="N28" s="22">
        <f t="shared" si="5"/>
        <v>0</v>
      </c>
      <c r="O28" s="22">
        <f t="shared" si="6"/>
        <v>0</v>
      </c>
      <c r="P28" s="22">
        <f t="shared" si="7"/>
        <v>0</v>
      </c>
    </row>
    <row r="29" spans="1:16" ht="47.25" hidden="1" x14ac:dyDescent="0.25">
      <c r="A29" s="25"/>
      <c r="B29" s="28"/>
      <c r="C29" s="19" t="s">
        <v>3</v>
      </c>
      <c r="D29" s="22">
        <v>355105.92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f t="shared" si="3"/>
        <v>-355105.92</v>
      </c>
      <c r="M29" s="22">
        <f t="shared" si="4"/>
        <v>0</v>
      </c>
      <c r="N29" s="22">
        <f t="shared" si="5"/>
        <v>0</v>
      </c>
      <c r="O29" s="22">
        <f t="shared" si="6"/>
        <v>0</v>
      </c>
      <c r="P29" s="22">
        <f t="shared" si="7"/>
        <v>0</v>
      </c>
    </row>
    <row r="30" spans="1:16" hidden="1" x14ac:dyDescent="0.25">
      <c r="A30" s="26"/>
      <c r="B30" s="28"/>
      <c r="C30" s="19" t="s">
        <v>4</v>
      </c>
      <c r="D30" s="22">
        <v>100158.08</v>
      </c>
      <c r="E30" s="22">
        <v>777407.98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f t="shared" si="3"/>
        <v>-100158.08</v>
      </c>
      <c r="M30" s="22">
        <f t="shared" si="4"/>
        <v>-777407.98</v>
      </c>
      <c r="N30" s="22">
        <f t="shared" si="5"/>
        <v>0</v>
      </c>
      <c r="O30" s="22">
        <f t="shared" si="6"/>
        <v>0</v>
      </c>
      <c r="P30" s="22">
        <f t="shared" si="7"/>
        <v>0</v>
      </c>
    </row>
    <row r="31" spans="1:16" ht="15.75" hidden="1" customHeight="1" x14ac:dyDescent="0.25">
      <c r="A31" s="24" t="s">
        <v>24</v>
      </c>
      <c r="B31" s="27" t="s">
        <v>48</v>
      </c>
      <c r="C31" s="19" t="s">
        <v>2</v>
      </c>
      <c r="D31" s="22">
        <f>D32+D33</f>
        <v>44230.770000000004</v>
      </c>
      <c r="E31" s="22">
        <f>E32+E33</f>
        <v>179400</v>
      </c>
      <c r="F31" s="22">
        <f>F32+F33</f>
        <v>77600</v>
      </c>
      <c r="G31" s="22">
        <f>G32+G33</f>
        <v>77600</v>
      </c>
      <c r="H31" s="22">
        <v>0</v>
      </c>
      <c r="I31" s="22">
        <f>I32+I33</f>
        <v>100000</v>
      </c>
      <c r="J31" s="22">
        <f>J32+J33</f>
        <v>100000</v>
      </c>
      <c r="K31" s="22">
        <f>K32+K33</f>
        <v>100000</v>
      </c>
      <c r="L31" s="22">
        <f t="shared" si="3"/>
        <v>55769.229999999996</v>
      </c>
      <c r="M31" s="22">
        <f t="shared" si="4"/>
        <v>-79400</v>
      </c>
      <c r="N31" s="22">
        <f t="shared" si="5"/>
        <v>22400</v>
      </c>
      <c r="O31" s="22">
        <f t="shared" si="6"/>
        <v>22400</v>
      </c>
      <c r="P31" s="22">
        <f t="shared" si="7"/>
        <v>100000</v>
      </c>
    </row>
    <row r="32" spans="1:16" ht="47.25" hidden="1" x14ac:dyDescent="0.25">
      <c r="A32" s="25"/>
      <c r="B32" s="28"/>
      <c r="C32" s="19" t="s">
        <v>3</v>
      </c>
      <c r="D32" s="22">
        <v>34500</v>
      </c>
      <c r="E32" s="22">
        <v>11700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f t="shared" si="3"/>
        <v>-34500</v>
      </c>
      <c r="M32" s="22">
        <f t="shared" si="4"/>
        <v>-11700</v>
      </c>
      <c r="N32" s="22">
        <f t="shared" si="5"/>
        <v>0</v>
      </c>
      <c r="O32" s="22">
        <f t="shared" si="6"/>
        <v>0</v>
      </c>
      <c r="P32" s="22">
        <f t="shared" si="7"/>
        <v>0</v>
      </c>
    </row>
    <row r="33" spans="1:18" ht="65.25" hidden="1" customHeight="1" x14ac:dyDescent="0.25">
      <c r="A33" s="26"/>
      <c r="B33" s="28"/>
      <c r="C33" s="19" t="s">
        <v>4</v>
      </c>
      <c r="D33" s="22">
        <v>9730.77</v>
      </c>
      <c r="E33" s="22">
        <f>3300+164400</f>
        <v>167700</v>
      </c>
      <c r="F33" s="22">
        <v>77600</v>
      </c>
      <c r="G33" s="22">
        <v>77600</v>
      </c>
      <c r="H33" s="22">
        <v>0</v>
      </c>
      <c r="I33" s="22">
        <v>100000</v>
      </c>
      <c r="J33" s="22">
        <v>100000</v>
      </c>
      <c r="K33" s="22">
        <v>100000</v>
      </c>
      <c r="L33" s="22">
        <f t="shared" si="3"/>
        <v>90269.23</v>
      </c>
      <c r="M33" s="22">
        <f t="shared" si="4"/>
        <v>-67700</v>
      </c>
      <c r="N33" s="22">
        <f t="shared" si="5"/>
        <v>22400</v>
      </c>
      <c r="O33" s="22">
        <f t="shared" si="6"/>
        <v>22400</v>
      </c>
      <c r="P33" s="22">
        <f t="shared" si="7"/>
        <v>100000</v>
      </c>
    </row>
    <row r="34" spans="1:18" ht="15.75" hidden="1" customHeight="1" x14ac:dyDescent="0.25">
      <c r="A34" s="24" t="s">
        <v>25</v>
      </c>
      <c r="B34" s="37" t="s">
        <v>49</v>
      </c>
      <c r="C34" s="19" t="s">
        <v>2</v>
      </c>
      <c r="D34" s="22">
        <f>D35+D36</f>
        <v>3717948.71</v>
      </c>
      <c r="E34" s="22">
        <f>E35+E36</f>
        <v>18710134.98</v>
      </c>
      <c r="F34" s="22">
        <f>F35+F36</f>
        <v>7469733.3399999999</v>
      </c>
      <c r="G34" s="22">
        <f>G35+G36</f>
        <v>5555555.5600000005</v>
      </c>
      <c r="H34" s="22">
        <v>0</v>
      </c>
      <c r="I34" s="22">
        <v>0</v>
      </c>
      <c r="J34" s="22">
        <v>0</v>
      </c>
      <c r="K34" s="22">
        <v>0</v>
      </c>
      <c r="L34" s="22">
        <f t="shared" si="3"/>
        <v>-3717948.71</v>
      </c>
      <c r="M34" s="22">
        <f t="shared" si="4"/>
        <v>-18710134.98</v>
      </c>
      <c r="N34" s="22">
        <f t="shared" si="5"/>
        <v>-7469733.3399999999</v>
      </c>
      <c r="O34" s="22">
        <f t="shared" si="6"/>
        <v>-5555555.5600000005</v>
      </c>
      <c r="P34" s="22">
        <f t="shared" si="7"/>
        <v>0</v>
      </c>
    </row>
    <row r="35" spans="1:18" ht="47.25" hidden="1" x14ac:dyDescent="0.25">
      <c r="A35" s="25"/>
      <c r="B35" s="38"/>
      <c r="C35" s="19" t="s">
        <v>3</v>
      </c>
      <c r="D35" s="22">
        <v>2900000</v>
      </c>
      <c r="E35" s="22">
        <v>1320999.96</v>
      </c>
      <c r="F35" s="22">
        <v>5000000</v>
      </c>
      <c r="G35" s="22">
        <v>5000000</v>
      </c>
      <c r="H35" s="22">
        <v>0</v>
      </c>
      <c r="I35" s="22">
        <v>0</v>
      </c>
      <c r="J35" s="22">
        <v>0</v>
      </c>
      <c r="K35" s="22">
        <v>0</v>
      </c>
      <c r="L35" s="22">
        <f t="shared" si="3"/>
        <v>-2900000</v>
      </c>
      <c r="M35" s="22">
        <f t="shared" si="4"/>
        <v>-1320999.96</v>
      </c>
      <c r="N35" s="22">
        <f t="shared" si="5"/>
        <v>-5000000</v>
      </c>
      <c r="O35" s="22">
        <f t="shared" si="6"/>
        <v>-5000000</v>
      </c>
      <c r="P35" s="22">
        <f t="shared" si="7"/>
        <v>0</v>
      </c>
    </row>
    <row r="36" spans="1:18" hidden="1" x14ac:dyDescent="0.25">
      <c r="A36" s="26"/>
      <c r="B36" s="38"/>
      <c r="C36" s="19" t="s">
        <v>4</v>
      </c>
      <c r="D36" s="22">
        <v>817948.71</v>
      </c>
      <c r="E36" s="22">
        <f>372589.73+17016545.29</f>
        <v>17389135.02</v>
      </c>
      <c r="F36" s="22">
        <v>2469733.34</v>
      </c>
      <c r="G36" s="22">
        <v>555555.56000000006</v>
      </c>
      <c r="H36" s="22">
        <v>0</v>
      </c>
      <c r="I36" s="22">
        <v>0</v>
      </c>
      <c r="J36" s="22">
        <v>0</v>
      </c>
      <c r="K36" s="22">
        <v>0</v>
      </c>
      <c r="L36" s="22">
        <f t="shared" si="3"/>
        <v>-817948.71</v>
      </c>
      <c r="M36" s="22">
        <f t="shared" si="4"/>
        <v>-17389135.02</v>
      </c>
      <c r="N36" s="22">
        <f t="shared" si="5"/>
        <v>-2469733.34</v>
      </c>
      <c r="O36" s="22">
        <f t="shared" si="6"/>
        <v>-555555.56000000006</v>
      </c>
      <c r="P36" s="22">
        <f t="shared" si="7"/>
        <v>0</v>
      </c>
      <c r="R36" s="2"/>
    </row>
    <row r="37" spans="1:18" ht="15.75" hidden="1" customHeight="1" x14ac:dyDescent="0.25">
      <c r="A37" s="24" t="s">
        <v>26</v>
      </c>
      <c r="B37" s="37" t="s">
        <v>50</v>
      </c>
      <c r="C37" s="19" t="s">
        <v>2</v>
      </c>
      <c r="D37" s="22">
        <f>D38+D39</f>
        <v>227243.59</v>
      </c>
      <c r="E37" s="22">
        <f>E38+E39</f>
        <v>158209.41999999998</v>
      </c>
      <c r="F37" s="22">
        <f>F38+F39</f>
        <v>6550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f t="shared" si="3"/>
        <v>-227243.59</v>
      </c>
      <c r="M37" s="22">
        <f t="shared" si="4"/>
        <v>-158209.41999999998</v>
      </c>
      <c r="N37" s="22">
        <f t="shared" si="5"/>
        <v>-6550</v>
      </c>
      <c r="O37" s="22">
        <f t="shared" si="6"/>
        <v>0</v>
      </c>
      <c r="P37" s="22">
        <f t="shared" si="7"/>
        <v>0</v>
      </c>
    </row>
    <row r="38" spans="1:18" ht="66" hidden="1" customHeight="1" x14ac:dyDescent="0.25">
      <c r="A38" s="25"/>
      <c r="B38" s="38"/>
      <c r="C38" s="19" t="s">
        <v>3</v>
      </c>
      <c r="D38" s="22">
        <v>177250</v>
      </c>
      <c r="E38" s="22">
        <v>13900.61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f t="shared" si="3"/>
        <v>-177250</v>
      </c>
      <c r="M38" s="22">
        <f t="shared" si="4"/>
        <v>-13900.61</v>
      </c>
      <c r="N38" s="22">
        <f t="shared" si="5"/>
        <v>0</v>
      </c>
      <c r="O38" s="22">
        <f t="shared" si="6"/>
        <v>0</v>
      </c>
      <c r="P38" s="22">
        <f t="shared" si="7"/>
        <v>0</v>
      </c>
    </row>
    <row r="39" spans="1:18" hidden="1" x14ac:dyDescent="0.25">
      <c r="A39" s="26"/>
      <c r="B39" s="38"/>
      <c r="C39" s="19" t="s">
        <v>4</v>
      </c>
      <c r="D39" s="22">
        <v>49993.59</v>
      </c>
      <c r="E39" s="22">
        <f>3920.81+140388</f>
        <v>144308.81</v>
      </c>
      <c r="F39" s="22">
        <v>6550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f t="shared" si="3"/>
        <v>-49993.59</v>
      </c>
      <c r="M39" s="22">
        <f t="shared" si="4"/>
        <v>-144308.81</v>
      </c>
      <c r="N39" s="22">
        <f t="shared" si="5"/>
        <v>-6550</v>
      </c>
      <c r="O39" s="22">
        <f t="shared" si="6"/>
        <v>0</v>
      </c>
      <c r="P39" s="22">
        <f t="shared" si="7"/>
        <v>0</v>
      </c>
    </row>
    <row r="40" spans="1:18" ht="15.75" hidden="1" customHeight="1" x14ac:dyDescent="0.25">
      <c r="A40" s="24" t="s">
        <v>27</v>
      </c>
      <c r="B40" s="27" t="s">
        <v>51</v>
      </c>
      <c r="C40" s="19" t="s">
        <v>2</v>
      </c>
      <c r="D40" s="22">
        <f>D41+D42</f>
        <v>2243846.0699999998</v>
      </c>
      <c r="E40" s="22">
        <f>E41+E42</f>
        <v>1900000</v>
      </c>
      <c r="F40" s="22">
        <f>F41+F42</f>
        <v>1643365.47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f t="shared" si="3"/>
        <v>-2243846.0699999998</v>
      </c>
      <c r="M40" s="22">
        <f t="shared" si="4"/>
        <v>-1900000</v>
      </c>
      <c r="N40" s="22">
        <f t="shared" si="5"/>
        <v>-1643365.47</v>
      </c>
      <c r="O40" s="22">
        <f t="shared" si="6"/>
        <v>0</v>
      </c>
      <c r="P40" s="22">
        <f t="shared" si="7"/>
        <v>0</v>
      </c>
    </row>
    <row r="41" spans="1:18" ht="47.25" hidden="1" x14ac:dyDescent="0.25">
      <c r="A41" s="25"/>
      <c r="B41" s="28"/>
      <c r="C41" s="19" t="s">
        <v>3</v>
      </c>
      <c r="D41" s="22">
        <v>1750199.92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f t="shared" si="3"/>
        <v>-1750199.92</v>
      </c>
      <c r="M41" s="22">
        <f t="shared" si="4"/>
        <v>0</v>
      </c>
      <c r="N41" s="22">
        <f t="shared" si="5"/>
        <v>0</v>
      </c>
      <c r="O41" s="22">
        <f t="shared" si="6"/>
        <v>0</v>
      </c>
      <c r="P41" s="22">
        <f t="shared" si="7"/>
        <v>0</v>
      </c>
    </row>
    <row r="42" spans="1:18" ht="47.25" hidden="1" customHeight="1" x14ac:dyDescent="0.25">
      <c r="A42" s="26"/>
      <c r="B42" s="28"/>
      <c r="C42" s="19" t="s">
        <v>4</v>
      </c>
      <c r="D42" s="22">
        <v>493646.15</v>
      </c>
      <c r="E42" s="22">
        <v>1900000</v>
      </c>
      <c r="F42" s="22">
        <v>1643365.47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f t="shared" si="3"/>
        <v>-493646.15</v>
      </c>
      <c r="M42" s="22">
        <f t="shared" si="4"/>
        <v>-1900000</v>
      </c>
      <c r="N42" s="22">
        <f t="shared" si="5"/>
        <v>-1643365.47</v>
      </c>
      <c r="O42" s="22">
        <f t="shared" si="6"/>
        <v>0</v>
      </c>
      <c r="P42" s="22">
        <f t="shared" si="7"/>
        <v>0</v>
      </c>
    </row>
    <row r="43" spans="1:18" ht="15.75" hidden="1" customHeight="1" x14ac:dyDescent="0.25">
      <c r="A43" s="24" t="s">
        <v>28</v>
      </c>
      <c r="B43" s="27" t="s">
        <v>52</v>
      </c>
      <c r="C43" s="19" t="s">
        <v>2</v>
      </c>
      <c r="D43" s="22">
        <f>D44+D45</f>
        <v>0</v>
      </c>
      <c r="E43" s="22">
        <f>E44+E45</f>
        <v>2256060.1</v>
      </c>
      <c r="F43" s="22">
        <f>F44+F45</f>
        <v>1338607.08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f t="shared" si="3"/>
        <v>0</v>
      </c>
      <c r="M43" s="22">
        <f t="shared" si="4"/>
        <v>-2256060.1</v>
      </c>
      <c r="N43" s="22">
        <f t="shared" si="5"/>
        <v>-1338607.08</v>
      </c>
      <c r="O43" s="22">
        <f t="shared" si="6"/>
        <v>0</v>
      </c>
      <c r="P43" s="22">
        <f t="shared" si="7"/>
        <v>0</v>
      </c>
    </row>
    <row r="44" spans="1:18" ht="47.25" hidden="1" x14ac:dyDescent="0.25">
      <c r="A44" s="25"/>
      <c r="B44" s="28"/>
      <c r="C44" s="19" t="s">
        <v>3</v>
      </c>
      <c r="D44" s="22"/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f t="shared" si="3"/>
        <v>0</v>
      </c>
      <c r="M44" s="22">
        <f t="shared" si="4"/>
        <v>0</v>
      </c>
      <c r="N44" s="22">
        <f t="shared" si="5"/>
        <v>0</v>
      </c>
      <c r="O44" s="22">
        <f t="shared" si="6"/>
        <v>0</v>
      </c>
      <c r="P44" s="22">
        <f t="shared" si="7"/>
        <v>0</v>
      </c>
    </row>
    <row r="45" spans="1:18" hidden="1" x14ac:dyDescent="0.25">
      <c r="A45" s="26"/>
      <c r="B45" s="28"/>
      <c r="C45" s="19" t="s">
        <v>4</v>
      </c>
      <c r="D45" s="22"/>
      <c r="E45" s="22">
        <v>2256060.1</v>
      </c>
      <c r="F45" s="22">
        <f>794299.58+544307.5</f>
        <v>1338607.08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f t="shared" si="3"/>
        <v>0</v>
      </c>
      <c r="M45" s="22">
        <f t="shared" si="4"/>
        <v>-2256060.1</v>
      </c>
      <c r="N45" s="22">
        <f t="shared" si="5"/>
        <v>-1338607.08</v>
      </c>
      <c r="O45" s="22">
        <f t="shared" si="6"/>
        <v>0</v>
      </c>
      <c r="P45" s="22">
        <f t="shared" si="7"/>
        <v>0</v>
      </c>
    </row>
    <row r="46" spans="1:18" ht="15.75" hidden="1" customHeight="1" x14ac:dyDescent="0.25">
      <c r="A46" s="24" t="s">
        <v>29</v>
      </c>
      <c r="B46" s="27" t="s">
        <v>53</v>
      </c>
      <c r="C46" s="19" t="s">
        <v>2</v>
      </c>
      <c r="D46" s="22">
        <f>D47+D48</f>
        <v>0</v>
      </c>
      <c r="E46" s="22">
        <f>E47+E48</f>
        <v>170367.5</v>
      </c>
      <c r="F46" s="22">
        <f>F47+F48</f>
        <v>148100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f t="shared" si="3"/>
        <v>0</v>
      </c>
      <c r="M46" s="22">
        <f t="shared" si="4"/>
        <v>-170367.5</v>
      </c>
      <c r="N46" s="22">
        <f t="shared" si="5"/>
        <v>-148100</v>
      </c>
      <c r="O46" s="22">
        <f t="shared" si="6"/>
        <v>0</v>
      </c>
      <c r="P46" s="22">
        <f t="shared" si="7"/>
        <v>0</v>
      </c>
    </row>
    <row r="47" spans="1:18" ht="47.25" hidden="1" x14ac:dyDescent="0.25">
      <c r="A47" s="25"/>
      <c r="B47" s="28"/>
      <c r="C47" s="19" t="s">
        <v>3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f t="shared" si="3"/>
        <v>0</v>
      </c>
      <c r="M47" s="22">
        <f t="shared" si="4"/>
        <v>0</v>
      </c>
      <c r="N47" s="22">
        <f t="shared" si="5"/>
        <v>0</v>
      </c>
      <c r="O47" s="22">
        <f t="shared" si="6"/>
        <v>0</v>
      </c>
      <c r="P47" s="22">
        <f t="shared" si="7"/>
        <v>0</v>
      </c>
    </row>
    <row r="48" spans="1:18" ht="41.25" hidden="1" customHeight="1" x14ac:dyDescent="0.25">
      <c r="A48" s="26"/>
      <c r="B48" s="28"/>
      <c r="C48" s="19" t="s">
        <v>4</v>
      </c>
      <c r="D48" s="22">
        <v>0</v>
      </c>
      <c r="E48" s="22">
        <v>170367.5</v>
      </c>
      <c r="F48" s="22">
        <f>114950+33150</f>
        <v>148100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f t="shared" si="3"/>
        <v>0</v>
      </c>
      <c r="M48" s="22">
        <f t="shared" si="4"/>
        <v>-170367.5</v>
      </c>
      <c r="N48" s="22">
        <f t="shared" si="5"/>
        <v>-148100</v>
      </c>
      <c r="O48" s="22">
        <f t="shared" si="6"/>
        <v>0</v>
      </c>
      <c r="P48" s="22">
        <f t="shared" si="7"/>
        <v>0</v>
      </c>
    </row>
    <row r="49" spans="1:16" hidden="1" x14ac:dyDescent="0.25">
      <c r="A49" s="24" t="s">
        <v>30</v>
      </c>
      <c r="B49" s="30" t="s">
        <v>14</v>
      </c>
      <c r="C49" s="19" t="s">
        <v>2</v>
      </c>
      <c r="D49" s="22">
        <f>D50+D51</f>
        <v>3295338.94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si="3"/>
        <v>-3295338.94</v>
      </c>
      <c r="M49" s="22">
        <f t="shared" si="4"/>
        <v>0</v>
      </c>
      <c r="N49" s="22">
        <f t="shared" si="5"/>
        <v>0</v>
      </c>
      <c r="O49" s="22">
        <f t="shared" si="6"/>
        <v>0</v>
      </c>
      <c r="P49" s="22">
        <f t="shared" si="7"/>
        <v>0</v>
      </c>
    </row>
    <row r="50" spans="1:16" ht="47.25" hidden="1" x14ac:dyDescent="0.25">
      <c r="A50" s="25"/>
      <c r="B50" s="31"/>
      <c r="C50" s="19" t="s">
        <v>3</v>
      </c>
      <c r="D50" s="22">
        <v>2570364.38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f t="shared" si="3"/>
        <v>-2570364.38</v>
      </c>
      <c r="M50" s="22">
        <f t="shared" si="4"/>
        <v>0</v>
      </c>
      <c r="N50" s="22">
        <f t="shared" si="5"/>
        <v>0</v>
      </c>
      <c r="O50" s="22">
        <f t="shared" si="6"/>
        <v>0</v>
      </c>
      <c r="P50" s="22">
        <f t="shared" si="7"/>
        <v>0</v>
      </c>
    </row>
    <row r="51" spans="1:16" hidden="1" x14ac:dyDescent="0.25">
      <c r="A51" s="26"/>
      <c r="B51" s="32"/>
      <c r="C51" s="19" t="s">
        <v>4</v>
      </c>
      <c r="D51" s="22">
        <v>724974.56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f t="shared" si="3"/>
        <v>-724974.56</v>
      </c>
      <c r="M51" s="22">
        <f t="shared" si="4"/>
        <v>0</v>
      </c>
      <c r="N51" s="22">
        <f t="shared" si="5"/>
        <v>0</v>
      </c>
      <c r="O51" s="22">
        <f t="shared" si="6"/>
        <v>0</v>
      </c>
      <c r="P51" s="22">
        <f t="shared" si="7"/>
        <v>0</v>
      </c>
    </row>
    <row r="52" spans="1:16" ht="15.75" hidden="1" customHeight="1" x14ac:dyDescent="0.25">
      <c r="A52" s="24" t="s">
        <v>31</v>
      </c>
      <c r="B52" s="27" t="s">
        <v>54</v>
      </c>
      <c r="C52" s="19" t="s">
        <v>2</v>
      </c>
      <c r="D52" s="22">
        <f>D53+D54</f>
        <v>0</v>
      </c>
      <c r="E52" s="22">
        <f>E53+E54</f>
        <v>24820623.219999999</v>
      </c>
      <c r="F52" s="22">
        <f>F53+F54</f>
        <v>9127412.8000000007</v>
      </c>
      <c r="G52" s="22">
        <f>G53+G54</f>
        <v>5555555.5600000005</v>
      </c>
      <c r="H52" s="22">
        <v>0</v>
      </c>
      <c r="I52" s="22">
        <v>0</v>
      </c>
      <c r="J52" s="22">
        <v>0</v>
      </c>
      <c r="K52" s="22">
        <v>0</v>
      </c>
      <c r="L52" s="22">
        <f t="shared" si="3"/>
        <v>0</v>
      </c>
      <c r="M52" s="22">
        <f t="shared" si="4"/>
        <v>-24820623.219999999</v>
      </c>
      <c r="N52" s="22">
        <f t="shared" si="5"/>
        <v>-9127412.8000000007</v>
      </c>
      <c r="O52" s="22">
        <f t="shared" si="6"/>
        <v>-5555555.5600000005</v>
      </c>
      <c r="P52" s="22">
        <f t="shared" si="7"/>
        <v>0</v>
      </c>
    </row>
    <row r="53" spans="1:16" ht="47.25" hidden="1" x14ac:dyDescent="0.25">
      <c r="A53" s="25"/>
      <c r="B53" s="28"/>
      <c r="C53" s="19" t="s">
        <v>3</v>
      </c>
      <c r="D53" s="22">
        <v>0</v>
      </c>
      <c r="E53" s="22">
        <v>1787599</v>
      </c>
      <c r="F53" s="22">
        <v>5000000</v>
      </c>
      <c r="G53" s="22">
        <v>5000000</v>
      </c>
      <c r="H53" s="22">
        <v>0</v>
      </c>
      <c r="I53" s="22">
        <v>0</v>
      </c>
      <c r="J53" s="22">
        <v>0</v>
      </c>
      <c r="K53" s="22">
        <v>0</v>
      </c>
      <c r="L53" s="22">
        <f t="shared" si="3"/>
        <v>0</v>
      </c>
      <c r="M53" s="22">
        <f t="shared" si="4"/>
        <v>-1787599</v>
      </c>
      <c r="N53" s="22">
        <f t="shared" si="5"/>
        <v>-5000000</v>
      </c>
      <c r="O53" s="22">
        <f t="shared" si="6"/>
        <v>-5000000</v>
      </c>
      <c r="P53" s="22">
        <f t="shared" si="7"/>
        <v>0</v>
      </c>
    </row>
    <row r="54" spans="1:16" hidden="1" x14ac:dyDescent="0.25">
      <c r="A54" s="26"/>
      <c r="B54" s="28"/>
      <c r="C54" s="19" t="s">
        <v>4</v>
      </c>
      <c r="D54" s="22">
        <v>0</v>
      </c>
      <c r="E54" s="22">
        <f>504194.59+13528829.63+9000000</f>
        <v>23033024.219999999</v>
      </c>
      <c r="F54" s="22">
        <f>2500482.2+1626930.6</f>
        <v>4127412.8000000003</v>
      </c>
      <c r="G54" s="22">
        <v>555555.56000000006</v>
      </c>
      <c r="H54" s="22">
        <v>0</v>
      </c>
      <c r="I54" s="22">
        <v>0</v>
      </c>
      <c r="J54" s="22">
        <v>0</v>
      </c>
      <c r="K54" s="22">
        <v>0</v>
      </c>
      <c r="L54" s="22">
        <f t="shared" si="3"/>
        <v>0</v>
      </c>
      <c r="M54" s="22">
        <f t="shared" si="4"/>
        <v>-23033024.219999999</v>
      </c>
      <c r="N54" s="22">
        <f t="shared" si="5"/>
        <v>-4127412.8000000003</v>
      </c>
      <c r="O54" s="22">
        <f t="shared" si="6"/>
        <v>-555555.56000000006</v>
      </c>
      <c r="P54" s="22">
        <f t="shared" si="7"/>
        <v>0</v>
      </c>
    </row>
    <row r="55" spans="1:16" hidden="1" x14ac:dyDescent="0.25">
      <c r="A55" s="24" t="s">
        <v>32</v>
      </c>
      <c r="B55" s="30" t="s">
        <v>15</v>
      </c>
      <c r="C55" s="19" t="s">
        <v>2</v>
      </c>
      <c r="D55" s="22">
        <f>D56+D57</f>
        <v>3717948.66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f t="shared" si="3"/>
        <v>-3717948.66</v>
      </c>
      <c r="M55" s="22">
        <f t="shared" si="4"/>
        <v>0</v>
      </c>
      <c r="N55" s="22">
        <f t="shared" si="5"/>
        <v>0</v>
      </c>
      <c r="O55" s="22">
        <f t="shared" si="6"/>
        <v>0</v>
      </c>
      <c r="P55" s="22">
        <f t="shared" si="7"/>
        <v>0</v>
      </c>
    </row>
    <row r="56" spans="1:16" ht="47.25" hidden="1" x14ac:dyDescent="0.25">
      <c r="A56" s="25"/>
      <c r="B56" s="31"/>
      <c r="C56" s="19" t="s">
        <v>3</v>
      </c>
      <c r="D56" s="22">
        <v>2899999.95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f t="shared" si="3"/>
        <v>-2899999.95</v>
      </c>
      <c r="M56" s="22">
        <f t="shared" si="4"/>
        <v>0</v>
      </c>
      <c r="N56" s="22">
        <f t="shared" si="5"/>
        <v>0</v>
      </c>
      <c r="O56" s="22">
        <f t="shared" si="6"/>
        <v>0</v>
      </c>
      <c r="P56" s="22">
        <f t="shared" si="7"/>
        <v>0</v>
      </c>
    </row>
    <row r="57" spans="1:16" hidden="1" x14ac:dyDescent="0.25">
      <c r="A57" s="26"/>
      <c r="B57" s="32"/>
      <c r="C57" s="19" t="s">
        <v>4</v>
      </c>
      <c r="D57" s="22">
        <v>817948.71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f t="shared" si="3"/>
        <v>-817948.71</v>
      </c>
      <c r="M57" s="22">
        <f t="shared" si="4"/>
        <v>0</v>
      </c>
      <c r="N57" s="22">
        <f t="shared" si="5"/>
        <v>0</v>
      </c>
      <c r="O57" s="22">
        <f t="shared" si="6"/>
        <v>0</v>
      </c>
      <c r="P57" s="22">
        <f t="shared" si="7"/>
        <v>0</v>
      </c>
    </row>
    <row r="58" spans="1:16" ht="15.75" hidden="1" customHeight="1" x14ac:dyDescent="0.25">
      <c r="A58" s="24" t="s">
        <v>33</v>
      </c>
      <c r="B58" s="27" t="s">
        <v>55</v>
      </c>
      <c r="C58" s="19" t="s">
        <v>2</v>
      </c>
      <c r="D58" s="22">
        <f>D59+D60</f>
        <v>0</v>
      </c>
      <c r="E58" s="22">
        <f>E59+E60</f>
        <v>1171460.48</v>
      </c>
      <c r="F58" s="22">
        <f>F59+F60</f>
        <v>2027223.38</v>
      </c>
      <c r="G58" s="22">
        <f>G59+G60</f>
        <v>2000000</v>
      </c>
      <c r="H58" s="22">
        <v>0</v>
      </c>
      <c r="I58" s="22">
        <v>0</v>
      </c>
      <c r="J58" s="22">
        <v>0</v>
      </c>
      <c r="K58" s="22">
        <v>0</v>
      </c>
      <c r="L58" s="22">
        <f t="shared" si="3"/>
        <v>0</v>
      </c>
      <c r="M58" s="22">
        <f t="shared" si="4"/>
        <v>-1171460.48</v>
      </c>
      <c r="N58" s="22">
        <f t="shared" si="5"/>
        <v>-2027223.38</v>
      </c>
      <c r="O58" s="22">
        <f t="shared" si="6"/>
        <v>-2000000</v>
      </c>
      <c r="P58" s="22">
        <f t="shared" si="7"/>
        <v>0</v>
      </c>
    </row>
    <row r="59" spans="1:16" ht="47.25" hidden="1" x14ac:dyDescent="0.25">
      <c r="A59" s="25"/>
      <c r="B59" s="28"/>
      <c r="C59" s="19" t="s">
        <v>3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f t="shared" si="3"/>
        <v>0</v>
      </c>
      <c r="M59" s="22">
        <f t="shared" si="4"/>
        <v>0</v>
      </c>
      <c r="N59" s="22">
        <f t="shared" si="5"/>
        <v>0</v>
      </c>
      <c r="O59" s="22">
        <f t="shared" si="6"/>
        <v>0</v>
      </c>
      <c r="P59" s="22">
        <f t="shared" si="7"/>
        <v>0</v>
      </c>
    </row>
    <row r="60" spans="1:16" hidden="1" x14ac:dyDescent="0.25">
      <c r="A60" s="26"/>
      <c r="B60" s="28"/>
      <c r="C60" s="19" t="s">
        <v>4</v>
      </c>
      <c r="D60" s="22">
        <v>0</v>
      </c>
      <c r="E60" s="22">
        <v>1171460.48</v>
      </c>
      <c r="F60" s="22">
        <v>2027223.38</v>
      </c>
      <c r="G60" s="22">
        <v>2000000</v>
      </c>
      <c r="H60" s="22">
        <v>0</v>
      </c>
      <c r="I60" s="22">
        <v>0</v>
      </c>
      <c r="J60" s="22">
        <v>0</v>
      </c>
      <c r="K60" s="22">
        <v>0</v>
      </c>
      <c r="L60" s="22">
        <f t="shared" si="3"/>
        <v>0</v>
      </c>
      <c r="M60" s="22">
        <f t="shared" si="4"/>
        <v>-1171460.48</v>
      </c>
      <c r="N60" s="22">
        <f t="shared" si="5"/>
        <v>-2027223.38</v>
      </c>
      <c r="O60" s="22">
        <f t="shared" si="6"/>
        <v>-2000000</v>
      </c>
      <c r="P60" s="22">
        <f t="shared" si="7"/>
        <v>0</v>
      </c>
    </row>
    <row r="61" spans="1:16" hidden="1" x14ac:dyDescent="0.25">
      <c r="A61" s="24" t="s">
        <v>34</v>
      </c>
      <c r="B61" s="33" t="s">
        <v>16</v>
      </c>
      <c r="C61" s="19" t="s">
        <v>2</v>
      </c>
      <c r="D61" s="22">
        <f>D62+D63</f>
        <v>25144.980000000003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f t="shared" si="3"/>
        <v>-25144.980000000003</v>
      </c>
      <c r="M61" s="22">
        <f t="shared" si="4"/>
        <v>0</v>
      </c>
      <c r="N61" s="22">
        <f t="shared" si="5"/>
        <v>0</v>
      </c>
      <c r="O61" s="22">
        <f t="shared" si="6"/>
        <v>0</v>
      </c>
      <c r="P61" s="22">
        <f t="shared" si="7"/>
        <v>0</v>
      </c>
    </row>
    <row r="62" spans="1:16" ht="47.25" hidden="1" x14ac:dyDescent="0.25">
      <c r="A62" s="25"/>
      <c r="B62" s="34"/>
      <c r="C62" s="19" t="s">
        <v>3</v>
      </c>
      <c r="D62" s="22">
        <v>19613.080000000002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f t="shared" si="3"/>
        <v>-19613.080000000002</v>
      </c>
      <c r="M62" s="22">
        <f t="shared" si="4"/>
        <v>0</v>
      </c>
      <c r="N62" s="22">
        <f t="shared" si="5"/>
        <v>0</v>
      </c>
      <c r="O62" s="22">
        <f t="shared" si="6"/>
        <v>0</v>
      </c>
      <c r="P62" s="22">
        <f t="shared" si="7"/>
        <v>0</v>
      </c>
    </row>
    <row r="63" spans="1:16" hidden="1" x14ac:dyDescent="0.25">
      <c r="A63" s="26"/>
      <c r="B63" s="35"/>
      <c r="C63" s="19" t="s">
        <v>4</v>
      </c>
      <c r="D63" s="22">
        <v>5531.9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f t="shared" si="3"/>
        <v>-5531.9</v>
      </c>
      <c r="M63" s="22">
        <f t="shared" si="4"/>
        <v>0</v>
      </c>
      <c r="N63" s="22">
        <f t="shared" si="5"/>
        <v>0</v>
      </c>
      <c r="O63" s="22">
        <f t="shared" si="6"/>
        <v>0</v>
      </c>
      <c r="P63" s="22">
        <f t="shared" si="7"/>
        <v>0</v>
      </c>
    </row>
    <row r="64" spans="1:16" ht="15.75" hidden="1" customHeight="1" x14ac:dyDescent="0.25">
      <c r="A64" s="36" t="s">
        <v>35</v>
      </c>
      <c r="B64" s="27" t="s">
        <v>56</v>
      </c>
      <c r="C64" s="19" t="s">
        <v>2</v>
      </c>
      <c r="D64" s="22">
        <v>0</v>
      </c>
      <c r="E64" s="22">
        <v>0</v>
      </c>
      <c r="F64" s="22">
        <f>F65+F66</f>
        <v>4500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f t="shared" si="3"/>
        <v>0</v>
      </c>
      <c r="M64" s="22">
        <f t="shared" si="4"/>
        <v>0</v>
      </c>
      <c r="N64" s="22">
        <f t="shared" si="5"/>
        <v>-4500</v>
      </c>
      <c r="O64" s="22">
        <f t="shared" si="6"/>
        <v>0</v>
      </c>
      <c r="P64" s="22">
        <f t="shared" si="7"/>
        <v>0</v>
      </c>
    </row>
    <row r="65" spans="1:16" ht="47.25" hidden="1" x14ac:dyDescent="0.25">
      <c r="A65" s="25"/>
      <c r="B65" s="28"/>
      <c r="C65" s="19" t="s">
        <v>3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f t="shared" si="3"/>
        <v>0</v>
      </c>
      <c r="M65" s="22">
        <f t="shared" si="4"/>
        <v>0</v>
      </c>
      <c r="N65" s="22">
        <f t="shared" si="5"/>
        <v>0</v>
      </c>
      <c r="O65" s="22">
        <f t="shared" si="6"/>
        <v>0</v>
      </c>
      <c r="P65" s="22">
        <f t="shared" si="7"/>
        <v>0</v>
      </c>
    </row>
    <row r="66" spans="1:16" hidden="1" x14ac:dyDescent="0.25">
      <c r="A66" s="26"/>
      <c r="B66" s="28"/>
      <c r="C66" s="19" t="s">
        <v>4</v>
      </c>
      <c r="D66" s="22">
        <v>0</v>
      </c>
      <c r="E66" s="22">
        <v>0</v>
      </c>
      <c r="F66" s="22">
        <v>4500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f t="shared" si="3"/>
        <v>0</v>
      </c>
      <c r="M66" s="22">
        <f t="shared" si="4"/>
        <v>0</v>
      </c>
      <c r="N66" s="22">
        <f t="shared" si="5"/>
        <v>-4500</v>
      </c>
      <c r="O66" s="22">
        <f t="shared" si="6"/>
        <v>0</v>
      </c>
      <c r="P66" s="22">
        <f t="shared" si="7"/>
        <v>0</v>
      </c>
    </row>
    <row r="67" spans="1:16" ht="15.75" hidden="1" customHeight="1" x14ac:dyDescent="0.25">
      <c r="A67" s="24" t="s">
        <v>36</v>
      </c>
      <c r="B67" s="27" t="s">
        <v>57</v>
      </c>
      <c r="C67" s="19" t="s">
        <v>2</v>
      </c>
      <c r="D67" s="22">
        <f t="shared" ref="D67:K67" si="13">D68+D69</f>
        <v>1000000</v>
      </c>
      <c r="E67" s="22">
        <f t="shared" si="13"/>
        <v>341025.64</v>
      </c>
      <c r="F67" s="22">
        <f t="shared" si="13"/>
        <v>900000</v>
      </c>
      <c r="G67" s="22">
        <f t="shared" si="13"/>
        <v>1000000</v>
      </c>
      <c r="H67" s="22">
        <f t="shared" si="13"/>
        <v>1000000</v>
      </c>
      <c r="I67" s="22">
        <f t="shared" si="13"/>
        <v>100000</v>
      </c>
      <c r="J67" s="22">
        <f t="shared" si="13"/>
        <v>100000</v>
      </c>
      <c r="K67" s="22">
        <f t="shared" si="13"/>
        <v>100000</v>
      </c>
      <c r="L67" s="22">
        <f t="shared" si="3"/>
        <v>-900000</v>
      </c>
      <c r="M67" s="22">
        <f t="shared" si="4"/>
        <v>-241025.64</v>
      </c>
      <c r="N67" s="22">
        <f t="shared" si="5"/>
        <v>-800000</v>
      </c>
      <c r="O67" s="22">
        <f t="shared" si="6"/>
        <v>-900000</v>
      </c>
      <c r="P67" s="22">
        <f t="shared" si="7"/>
        <v>-900000</v>
      </c>
    </row>
    <row r="68" spans="1:16" ht="47.25" hidden="1" x14ac:dyDescent="0.25">
      <c r="A68" s="25"/>
      <c r="B68" s="28"/>
      <c r="C68" s="19" t="s">
        <v>3</v>
      </c>
      <c r="D68" s="22">
        <v>780000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f t="shared" si="3"/>
        <v>-780000</v>
      </c>
      <c r="M68" s="22">
        <f t="shared" si="4"/>
        <v>0</v>
      </c>
      <c r="N68" s="22">
        <f t="shared" si="5"/>
        <v>0</v>
      </c>
      <c r="O68" s="22">
        <f t="shared" si="6"/>
        <v>0</v>
      </c>
      <c r="P68" s="22">
        <f t="shared" si="7"/>
        <v>0</v>
      </c>
    </row>
    <row r="69" spans="1:16" hidden="1" x14ac:dyDescent="0.25">
      <c r="A69" s="26"/>
      <c r="B69" s="28"/>
      <c r="C69" s="19" t="s">
        <v>4</v>
      </c>
      <c r="D69" s="22">
        <v>220000</v>
      </c>
      <c r="E69" s="22">
        <v>341025.64</v>
      </c>
      <c r="F69" s="22">
        <v>900000</v>
      </c>
      <c r="G69" s="22">
        <v>1000000</v>
      </c>
      <c r="H69" s="22">
        <v>1000000</v>
      </c>
      <c r="I69" s="22">
        <v>100000</v>
      </c>
      <c r="J69" s="22">
        <v>100000</v>
      </c>
      <c r="K69" s="22">
        <v>100000</v>
      </c>
      <c r="L69" s="22">
        <f t="shared" si="3"/>
        <v>-120000</v>
      </c>
      <c r="M69" s="22">
        <f t="shared" si="4"/>
        <v>-241025.64</v>
      </c>
      <c r="N69" s="22">
        <f t="shared" si="5"/>
        <v>-800000</v>
      </c>
      <c r="O69" s="22">
        <f t="shared" si="6"/>
        <v>-900000</v>
      </c>
      <c r="P69" s="22">
        <f t="shared" si="7"/>
        <v>-900000</v>
      </c>
    </row>
    <row r="70" spans="1:16" ht="15.75" hidden="1" customHeight="1" x14ac:dyDescent="0.25">
      <c r="A70" s="24" t="s">
        <v>37</v>
      </c>
      <c r="B70" s="27" t="s">
        <v>58</v>
      </c>
      <c r="C70" s="19" t="s">
        <v>2</v>
      </c>
      <c r="D70" s="22">
        <f t="shared" ref="D70:K70" si="14">D71+D72</f>
        <v>21367.5</v>
      </c>
      <c r="E70" s="22">
        <f t="shared" si="14"/>
        <v>644768.1</v>
      </c>
      <c r="F70" s="22">
        <f t="shared" si="14"/>
        <v>886943.11</v>
      </c>
      <c r="G70" s="22">
        <f t="shared" si="14"/>
        <v>1000000</v>
      </c>
      <c r="H70" s="22">
        <f t="shared" si="14"/>
        <v>1000000</v>
      </c>
      <c r="I70" s="22">
        <f t="shared" si="14"/>
        <v>100000</v>
      </c>
      <c r="J70" s="22">
        <f t="shared" si="14"/>
        <v>100000</v>
      </c>
      <c r="K70" s="22">
        <f t="shared" si="14"/>
        <v>100000</v>
      </c>
      <c r="L70" s="22">
        <f t="shared" si="3"/>
        <v>78632.5</v>
      </c>
      <c r="M70" s="22">
        <f t="shared" si="4"/>
        <v>-544768.1</v>
      </c>
      <c r="N70" s="22">
        <f t="shared" si="5"/>
        <v>-786943.11</v>
      </c>
      <c r="O70" s="22">
        <f t="shared" si="6"/>
        <v>-900000</v>
      </c>
      <c r="P70" s="22">
        <f t="shared" si="7"/>
        <v>-900000</v>
      </c>
    </row>
    <row r="71" spans="1:16" ht="47.25" hidden="1" x14ac:dyDescent="0.25">
      <c r="A71" s="25"/>
      <c r="B71" s="28"/>
      <c r="C71" s="19" t="s">
        <v>3</v>
      </c>
      <c r="D71" s="22">
        <v>16666.650000000001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f t="shared" si="3"/>
        <v>-16666.650000000001</v>
      </c>
      <c r="M71" s="22">
        <f t="shared" si="4"/>
        <v>0</v>
      </c>
      <c r="N71" s="22">
        <f t="shared" si="5"/>
        <v>0</v>
      </c>
      <c r="O71" s="22">
        <f t="shared" si="6"/>
        <v>0</v>
      </c>
      <c r="P71" s="22">
        <f t="shared" si="7"/>
        <v>0</v>
      </c>
    </row>
    <row r="72" spans="1:16" hidden="1" x14ac:dyDescent="0.25">
      <c r="A72" s="26"/>
      <c r="B72" s="28"/>
      <c r="C72" s="19" t="s">
        <v>4</v>
      </c>
      <c r="D72" s="22">
        <v>4700.8500000000004</v>
      </c>
      <c r="E72" s="22">
        <v>644768.1</v>
      </c>
      <c r="F72" s="22">
        <v>886943.11</v>
      </c>
      <c r="G72" s="22">
        <v>1000000</v>
      </c>
      <c r="H72" s="22">
        <v>1000000</v>
      </c>
      <c r="I72" s="22">
        <v>100000</v>
      </c>
      <c r="J72" s="22">
        <v>100000</v>
      </c>
      <c r="K72" s="22">
        <v>100000</v>
      </c>
      <c r="L72" s="22">
        <f t="shared" si="3"/>
        <v>95299.15</v>
      </c>
      <c r="M72" s="22">
        <f t="shared" si="4"/>
        <v>-544768.1</v>
      </c>
      <c r="N72" s="22">
        <f t="shared" si="5"/>
        <v>-786943.11</v>
      </c>
      <c r="O72" s="22">
        <f t="shared" si="6"/>
        <v>-900000</v>
      </c>
      <c r="P72" s="22">
        <f t="shared" si="7"/>
        <v>-900000</v>
      </c>
    </row>
    <row r="73" spans="1:16" ht="15.75" hidden="1" customHeight="1" x14ac:dyDescent="0.25">
      <c r="A73" s="24" t="s">
        <v>38</v>
      </c>
      <c r="B73" s="27" t="s">
        <v>59</v>
      </c>
      <c r="C73" s="19" t="s">
        <v>2</v>
      </c>
      <c r="D73" s="22">
        <f t="shared" ref="D73:K73" si="15">D74+D75</f>
        <v>0</v>
      </c>
      <c r="E73" s="22">
        <f t="shared" si="15"/>
        <v>2904023.4</v>
      </c>
      <c r="F73" s="22">
        <f t="shared" si="15"/>
        <v>1648936.74</v>
      </c>
      <c r="G73" s="22">
        <f t="shared" si="15"/>
        <v>1397333.33</v>
      </c>
      <c r="H73" s="22">
        <f t="shared" si="15"/>
        <v>1397333.33</v>
      </c>
      <c r="I73" s="22">
        <f t="shared" si="15"/>
        <v>1616666.67</v>
      </c>
      <c r="J73" s="22">
        <f t="shared" si="15"/>
        <v>1616666.67</v>
      </c>
      <c r="K73" s="22">
        <f t="shared" si="15"/>
        <v>1616666.67</v>
      </c>
      <c r="L73" s="22">
        <f t="shared" ref="L73:L119" si="16">I73-D73</f>
        <v>1616666.67</v>
      </c>
      <c r="M73" s="22">
        <f t="shared" ref="M73:M119" si="17">I73-E73</f>
        <v>-1287356.73</v>
      </c>
      <c r="N73" s="22">
        <f t="shared" ref="N73:N119" si="18">I73-F73</f>
        <v>-32270.070000000065</v>
      </c>
      <c r="O73" s="22">
        <f t="shared" ref="O73:O119" si="19">I73-G73</f>
        <v>219333.33999999985</v>
      </c>
      <c r="P73" s="22">
        <f t="shared" ref="P73:P119" si="20">I73-H73</f>
        <v>219333.33999999985</v>
      </c>
    </row>
    <row r="74" spans="1:16" ht="47.25" hidden="1" x14ac:dyDescent="0.25">
      <c r="A74" s="25"/>
      <c r="B74" s="28"/>
      <c r="C74" s="19" t="s">
        <v>3</v>
      </c>
      <c r="D74" s="22">
        <v>0</v>
      </c>
      <c r="E74" s="22">
        <v>0</v>
      </c>
      <c r="F74" s="22">
        <v>1000000</v>
      </c>
      <c r="G74" s="22">
        <f>1397333.33-139733.33</f>
        <v>1257600</v>
      </c>
      <c r="H74" s="22">
        <f>1397333.33-139733.33</f>
        <v>1257600</v>
      </c>
      <c r="I74" s="22">
        <v>1432500</v>
      </c>
      <c r="J74" s="22">
        <v>1432500</v>
      </c>
      <c r="K74" s="22">
        <v>1432500</v>
      </c>
      <c r="L74" s="22">
        <f t="shared" si="16"/>
        <v>1432500</v>
      </c>
      <c r="M74" s="22">
        <f t="shared" si="17"/>
        <v>1432500</v>
      </c>
      <c r="N74" s="22">
        <f t="shared" si="18"/>
        <v>432500</v>
      </c>
      <c r="O74" s="22">
        <f t="shared" si="19"/>
        <v>174900</v>
      </c>
      <c r="P74" s="22">
        <f t="shared" si="20"/>
        <v>174900</v>
      </c>
    </row>
    <row r="75" spans="1:16" hidden="1" x14ac:dyDescent="0.25">
      <c r="A75" s="26"/>
      <c r="B75" s="28"/>
      <c r="C75" s="19" t="s">
        <v>4</v>
      </c>
      <c r="D75" s="22">
        <v>0</v>
      </c>
      <c r="E75" s="22">
        <v>2904023.4</v>
      </c>
      <c r="F75" s="22">
        <v>648936.74</v>
      </c>
      <c r="G75" s="22">
        <v>139733.32999999999</v>
      </c>
      <c r="H75" s="22">
        <v>139733.32999999999</v>
      </c>
      <c r="I75" s="22">
        <f>159166.67+25000</f>
        <v>184166.67</v>
      </c>
      <c r="J75" s="22">
        <f>159166.67+25000</f>
        <v>184166.67</v>
      </c>
      <c r="K75" s="22">
        <f>159166.67+25000</f>
        <v>184166.67</v>
      </c>
      <c r="L75" s="22">
        <f t="shared" si="16"/>
        <v>184166.67</v>
      </c>
      <c r="M75" s="22">
        <f t="shared" si="17"/>
        <v>-2719856.73</v>
      </c>
      <c r="N75" s="22">
        <f t="shared" si="18"/>
        <v>-464770.06999999995</v>
      </c>
      <c r="O75" s="22">
        <f t="shared" si="19"/>
        <v>44433.340000000026</v>
      </c>
      <c r="P75" s="22">
        <f t="shared" si="20"/>
        <v>44433.340000000026</v>
      </c>
    </row>
    <row r="76" spans="1:16" ht="15.75" hidden="1" customHeight="1" x14ac:dyDescent="0.25">
      <c r="A76" s="24" t="s">
        <v>39</v>
      </c>
      <c r="B76" s="27" t="s">
        <v>60</v>
      </c>
      <c r="C76" s="19" t="s">
        <v>2</v>
      </c>
      <c r="D76" s="22">
        <f t="shared" ref="D76:K76" si="21">D77+D78</f>
        <v>0</v>
      </c>
      <c r="E76" s="22">
        <f t="shared" si="21"/>
        <v>2500000</v>
      </c>
      <c r="F76" s="22">
        <f t="shared" si="21"/>
        <v>266339</v>
      </c>
      <c r="G76" s="22">
        <f t="shared" si="21"/>
        <v>2413144.0099999998</v>
      </c>
      <c r="H76" s="22">
        <f t="shared" si="21"/>
        <v>1000000</v>
      </c>
      <c r="I76" s="22">
        <f t="shared" si="21"/>
        <v>100000</v>
      </c>
      <c r="J76" s="22">
        <f t="shared" si="21"/>
        <v>100000</v>
      </c>
      <c r="K76" s="22">
        <f t="shared" si="21"/>
        <v>100000</v>
      </c>
      <c r="L76" s="22">
        <f t="shared" si="16"/>
        <v>100000</v>
      </c>
      <c r="M76" s="22">
        <f t="shared" si="17"/>
        <v>-2400000</v>
      </c>
      <c r="N76" s="22">
        <f t="shared" si="18"/>
        <v>-166339</v>
      </c>
      <c r="O76" s="22">
        <f t="shared" si="19"/>
        <v>-2313144.0099999998</v>
      </c>
      <c r="P76" s="22">
        <f t="shared" si="20"/>
        <v>-900000</v>
      </c>
    </row>
    <row r="77" spans="1:16" ht="47.25" hidden="1" x14ac:dyDescent="0.25">
      <c r="A77" s="25"/>
      <c r="B77" s="28"/>
      <c r="C77" s="19" t="s">
        <v>3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f t="shared" si="16"/>
        <v>0</v>
      </c>
      <c r="M77" s="22">
        <f t="shared" si="17"/>
        <v>0</v>
      </c>
      <c r="N77" s="22">
        <f t="shared" si="18"/>
        <v>0</v>
      </c>
      <c r="O77" s="22">
        <f t="shared" si="19"/>
        <v>0</v>
      </c>
      <c r="P77" s="22">
        <f t="shared" si="20"/>
        <v>0</v>
      </c>
    </row>
    <row r="78" spans="1:16" hidden="1" x14ac:dyDescent="0.25">
      <c r="A78" s="26"/>
      <c r="B78" s="28"/>
      <c r="C78" s="19" t="s">
        <v>4</v>
      </c>
      <c r="D78" s="22">
        <v>0</v>
      </c>
      <c r="E78" s="22">
        <v>2500000</v>
      </c>
      <c r="F78" s="22">
        <v>266339</v>
      </c>
      <c r="G78" s="22">
        <v>2413144.0099999998</v>
      </c>
      <c r="H78" s="22">
        <v>1000000</v>
      </c>
      <c r="I78" s="22">
        <v>100000</v>
      </c>
      <c r="J78" s="22">
        <v>100000</v>
      </c>
      <c r="K78" s="22">
        <v>100000</v>
      </c>
      <c r="L78" s="22">
        <f t="shared" si="16"/>
        <v>100000</v>
      </c>
      <c r="M78" s="22">
        <f t="shared" si="17"/>
        <v>-2400000</v>
      </c>
      <c r="N78" s="22">
        <f t="shared" si="18"/>
        <v>-166339</v>
      </c>
      <c r="O78" s="22">
        <f t="shared" si="19"/>
        <v>-2313144.0099999998</v>
      </c>
      <c r="P78" s="22">
        <f t="shared" si="20"/>
        <v>-900000</v>
      </c>
    </row>
    <row r="79" spans="1:16" ht="15.75" hidden="1" customHeight="1" x14ac:dyDescent="0.25">
      <c r="A79" s="24" t="s">
        <v>40</v>
      </c>
      <c r="B79" s="27" t="s">
        <v>61</v>
      </c>
      <c r="C79" s="19" t="s">
        <v>2</v>
      </c>
      <c r="D79" s="22">
        <f>D80+D81</f>
        <v>0</v>
      </c>
      <c r="E79" s="22">
        <f>E80+E81</f>
        <v>300000</v>
      </c>
      <c r="F79" s="22">
        <f>F80+F81</f>
        <v>110239.2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f t="shared" si="16"/>
        <v>0</v>
      </c>
      <c r="M79" s="22">
        <f t="shared" si="17"/>
        <v>-300000</v>
      </c>
      <c r="N79" s="22">
        <f t="shared" si="18"/>
        <v>-110239.2</v>
      </c>
      <c r="O79" s="22">
        <f t="shared" si="19"/>
        <v>0</v>
      </c>
      <c r="P79" s="22">
        <f t="shared" si="20"/>
        <v>0</v>
      </c>
    </row>
    <row r="80" spans="1:16" ht="47.25" hidden="1" x14ac:dyDescent="0.25">
      <c r="A80" s="25"/>
      <c r="B80" s="28"/>
      <c r="C80" s="19" t="s">
        <v>3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f t="shared" si="16"/>
        <v>0</v>
      </c>
      <c r="M80" s="22">
        <f t="shared" si="17"/>
        <v>0</v>
      </c>
      <c r="N80" s="22">
        <f t="shared" si="18"/>
        <v>0</v>
      </c>
      <c r="O80" s="22">
        <f t="shared" si="19"/>
        <v>0</v>
      </c>
      <c r="P80" s="22">
        <f t="shared" si="20"/>
        <v>0</v>
      </c>
    </row>
    <row r="81" spans="1:16" ht="31.5" hidden="1" customHeight="1" x14ac:dyDescent="0.25">
      <c r="A81" s="26"/>
      <c r="B81" s="28"/>
      <c r="C81" s="19" t="s">
        <v>4</v>
      </c>
      <c r="D81" s="22">
        <v>0</v>
      </c>
      <c r="E81" s="22">
        <v>300000</v>
      </c>
      <c r="F81" s="22">
        <f>100000+10239.2</f>
        <v>110239.2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f t="shared" si="16"/>
        <v>0</v>
      </c>
      <c r="M81" s="22">
        <f t="shared" si="17"/>
        <v>-300000</v>
      </c>
      <c r="N81" s="22">
        <f t="shared" si="18"/>
        <v>-110239.2</v>
      </c>
      <c r="O81" s="22">
        <f t="shared" si="19"/>
        <v>0</v>
      </c>
      <c r="P81" s="22">
        <f t="shared" si="20"/>
        <v>0</v>
      </c>
    </row>
    <row r="82" spans="1:16" ht="15.75" hidden="1" customHeight="1" x14ac:dyDescent="0.25">
      <c r="A82" s="24" t="s">
        <v>41</v>
      </c>
      <c r="B82" s="27" t="s">
        <v>62</v>
      </c>
      <c r="C82" s="19" t="s">
        <v>2</v>
      </c>
      <c r="D82" s="22">
        <f>D83+D84</f>
        <v>0</v>
      </c>
      <c r="E82" s="22">
        <f>E83+E84</f>
        <v>625300</v>
      </c>
      <c r="F82" s="22">
        <f>F83+F84</f>
        <v>241800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f t="shared" si="16"/>
        <v>0</v>
      </c>
      <c r="M82" s="22">
        <f t="shared" si="17"/>
        <v>-625300</v>
      </c>
      <c r="N82" s="22">
        <f t="shared" si="18"/>
        <v>-241800</v>
      </c>
      <c r="O82" s="22">
        <f t="shared" si="19"/>
        <v>0</v>
      </c>
      <c r="P82" s="22">
        <f t="shared" si="20"/>
        <v>0</v>
      </c>
    </row>
    <row r="83" spans="1:16" ht="47.25" hidden="1" x14ac:dyDescent="0.25">
      <c r="A83" s="25"/>
      <c r="B83" s="28"/>
      <c r="C83" s="19" t="s">
        <v>3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f t="shared" si="16"/>
        <v>0</v>
      </c>
      <c r="M83" s="22">
        <f t="shared" si="17"/>
        <v>0</v>
      </c>
      <c r="N83" s="22">
        <f t="shared" si="18"/>
        <v>0</v>
      </c>
      <c r="O83" s="22">
        <f t="shared" si="19"/>
        <v>0</v>
      </c>
      <c r="P83" s="22">
        <f t="shared" si="20"/>
        <v>0</v>
      </c>
    </row>
    <row r="84" spans="1:16" hidden="1" x14ac:dyDescent="0.25">
      <c r="A84" s="26"/>
      <c r="B84" s="28"/>
      <c r="C84" s="19" t="s">
        <v>4</v>
      </c>
      <c r="D84" s="22">
        <v>0</v>
      </c>
      <c r="E84" s="22">
        <v>625300</v>
      </c>
      <c r="F84" s="22">
        <f>187800+54000</f>
        <v>241800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f t="shared" si="16"/>
        <v>0</v>
      </c>
      <c r="M84" s="22">
        <f t="shared" si="17"/>
        <v>-625300</v>
      </c>
      <c r="N84" s="22">
        <f t="shared" si="18"/>
        <v>-241800</v>
      </c>
      <c r="O84" s="22">
        <f t="shared" si="19"/>
        <v>0</v>
      </c>
      <c r="P84" s="22">
        <f t="shared" si="20"/>
        <v>0</v>
      </c>
    </row>
    <row r="85" spans="1:16" ht="15.75" hidden="1" customHeight="1" x14ac:dyDescent="0.25">
      <c r="A85" s="24" t="s">
        <v>42</v>
      </c>
      <c r="B85" s="27" t="s">
        <v>63</v>
      </c>
      <c r="C85" s="19" t="s">
        <v>2</v>
      </c>
      <c r="D85" s="22">
        <f>D86+D87</f>
        <v>0</v>
      </c>
      <c r="E85" s="22">
        <f>E86+E87</f>
        <v>1009750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f t="shared" si="16"/>
        <v>0</v>
      </c>
      <c r="M85" s="22">
        <f t="shared" si="17"/>
        <v>-1009750</v>
      </c>
      <c r="N85" s="22">
        <f t="shared" si="18"/>
        <v>0</v>
      </c>
      <c r="O85" s="22">
        <f t="shared" si="19"/>
        <v>0</v>
      </c>
      <c r="P85" s="22">
        <f t="shared" si="20"/>
        <v>0</v>
      </c>
    </row>
    <row r="86" spans="1:16" ht="53.25" hidden="1" customHeight="1" x14ac:dyDescent="0.25">
      <c r="A86" s="25"/>
      <c r="B86" s="28"/>
      <c r="C86" s="19" t="s">
        <v>3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f t="shared" si="16"/>
        <v>0</v>
      </c>
      <c r="M86" s="22">
        <f t="shared" si="17"/>
        <v>0</v>
      </c>
      <c r="N86" s="22">
        <f t="shared" si="18"/>
        <v>0</v>
      </c>
      <c r="O86" s="22">
        <f t="shared" si="19"/>
        <v>0</v>
      </c>
      <c r="P86" s="22">
        <f t="shared" si="20"/>
        <v>0</v>
      </c>
    </row>
    <row r="87" spans="1:16" ht="45.75" hidden="1" customHeight="1" x14ac:dyDescent="0.25">
      <c r="A87" s="26"/>
      <c r="B87" s="28"/>
      <c r="C87" s="19" t="s">
        <v>4</v>
      </c>
      <c r="D87" s="22">
        <v>0</v>
      </c>
      <c r="E87" s="22">
        <f>9750+1000000</f>
        <v>1009750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f t="shared" si="16"/>
        <v>0</v>
      </c>
      <c r="M87" s="22">
        <f t="shared" si="17"/>
        <v>-1009750</v>
      </c>
      <c r="N87" s="22">
        <f t="shared" si="18"/>
        <v>0</v>
      </c>
      <c r="O87" s="22">
        <f t="shared" si="19"/>
        <v>0</v>
      </c>
      <c r="P87" s="22">
        <f t="shared" si="20"/>
        <v>0</v>
      </c>
    </row>
    <row r="88" spans="1:16" hidden="1" x14ac:dyDescent="0.25">
      <c r="A88" s="24" t="s">
        <v>43</v>
      </c>
      <c r="B88" s="27" t="s">
        <v>66</v>
      </c>
      <c r="C88" s="19" t="s">
        <v>2</v>
      </c>
      <c r="D88" s="22">
        <f>D89+D90</f>
        <v>0</v>
      </c>
      <c r="E88" s="22">
        <f>E89+E90</f>
        <v>0</v>
      </c>
      <c r="F88" s="22">
        <f>F89+F90</f>
        <v>246346.18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f t="shared" si="16"/>
        <v>0</v>
      </c>
      <c r="M88" s="22">
        <f t="shared" si="17"/>
        <v>0</v>
      </c>
      <c r="N88" s="22">
        <f t="shared" si="18"/>
        <v>-246346.18</v>
      </c>
      <c r="O88" s="22">
        <f t="shared" si="19"/>
        <v>0</v>
      </c>
      <c r="P88" s="22">
        <f t="shared" si="20"/>
        <v>0</v>
      </c>
    </row>
    <row r="89" spans="1:16" ht="47.25" hidden="1" x14ac:dyDescent="0.25">
      <c r="A89" s="25"/>
      <c r="B89" s="28"/>
      <c r="C89" s="19" t="s">
        <v>3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f t="shared" si="16"/>
        <v>0</v>
      </c>
      <c r="M89" s="22">
        <f t="shared" si="17"/>
        <v>0</v>
      </c>
      <c r="N89" s="22">
        <f t="shared" si="18"/>
        <v>0</v>
      </c>
      <c r="O89" s="22">
        <f t="shared" si="19"/>
        <v>0</v>
      </c>
      <c r="P89" s="22">
        <f t="shared" si="20"/>
        <v>0</v>
      </c>
    </row>
    <row r="90" spans="1:16" hidden="1" x14ac:dyDescent="0.25">
      <c r="A90" s="26"/>
      <c r="B90" s="28"/>
      <c r="C90" s="19" t="s">
        <v>4</v>
      </c>
      <c r="D90" s="22">
        <v>0</v>
      </c>
      <c r="E90" s="22">
        <v>0</v>
      </c>
      <c r="F90" s="22">
        <v>246346.18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f t="shared" si="16"/>
        <v>0</v>
      </c>
      <c r="M90" s="22">
        <f t="shared" si="17"/>
        <v>0</v>
      </c>
      <c r="N90" s="22">
        <f t="shared" si="18"/>
        <v>-246346.18</v>
      </c>
      <c r="O90" s="22">
        <f t="shared" si="19"/>
        <v>0</v>
      </c>
      <c r="P90" s="22">
        <f t="shared" si="20"/>
        <v>0</v>
      </c>
    </row>
    <row r="91" spans="1:16" hidden="1" x14ac:dyDescent="0.25">
      <c r="A91" s="24" t="s">
        <v>68</v>
      </c>
      <c r="B91" s="27" t="s">
        <v>73</v>
      </c>
      <c r="C91" s="19" t="s">
        <v>2</v>
      </c>
      <c r="D91" s="22">
        <f>D92+D93</f>
        <v>0</v>
      </c>
      <c r="E91" s="22">
        <f>E92+E93</f>
        <v>0</v>
      </c>
      <c r="F91" s="22">
        <f>F92+F93</f>
        <v>0</v>
      </c>
      <c r="G91" s="22">
        <v>0</v>
      </c>
      <c r="H91" s="22">
        <f>H92+H93</f>
        <v>12226777.789999999</v>
      </c>
      <c r="I91" s="22">
        <f>I92+I93</f>
        <v>13957333.33</v>
      </c>
      <c r="J91" s="22">
        <f>J92+J93</f>
        <v>13957333.33</v>
      </c>
      <c r="K91" s="22">
        <f>K92+K93</f>
        <v>13957333.33</v>
      </c>
      <c r="L91" s="22">
        <f t="shared" si="16"/>
        <v>13957333.33</v>
      </c>
      <c r="M91" s="22">
        <f t="shared" si="17"/>
        <v>13957333.33</v>
      </c>
      <c r="N91" s="22">
        <f t="shared" si="18"/>
        <v>13957333.33</v>
      </c>
      <c r="O91" s="22">
        <f t="shared" si="19"/>
        <v>13957333.33</v>
      </c>
      <c r="P91" s="22">
        <f t="shared" si="20"/>
        <v>1730555.540000001</v>
      </c>
    </row>
    <row r="92" spans="1:16" ht="63.75" hidden="1" customHeight="1" x14ac:dyDescent="0.25">
      <c r="A92" s="25"/>
      <c r="B92" s="28"/>
      <c r="C92" s="19" t="s">
        <v>3</v>
      </c>
      <c r="D92" s="22">
        <v>0</v>
      </c>
      <c r="E92" s="22">
        <v>0</v>
      </c>
      <c r="F92" s="22">
        <v>0</v>
      </c>
      <c r="G92" s="22">
        <v>0</v>
      </c>
      <c r="H92" s="22">
        <v>11004100</v>
      </c>
      <c r="I92" s="22">
        <v>12534600</v>
      </c>
      <c r="J92" s="22">
        <v>12534600</v>
      </c>
      <c r="K92" s="22">
        <v>12534600</v>
      </c>
      <c r="L92" s="22">
        <f t="shared" si="16"/>
        <v>12534600</v>
      </c>
      <c r="M92" s="22">
        <f t="shared" si="17"/>
        <v>12534600</v>
      </c>
      <c r="N92" s="22">
        <f t="shared" si="18"/>
        <v>12534600</v>
      </c>
      <c r="O92" s="22">
        <f t="shared" si="19"/>
        <v>12534600</v>
      </c>
      <c r="P92" s="22">
        <f t="shared" si="20"/>
        <v>1530500</v>
      </c>
    </row>
    <row r="93" spans="1:16" ht="59.25" hidden="1" customHeight="1" x14ac:dyDescent="0.25">
      <c r="A93" s="26"/>
      <c r="B93" s="28"/>
      <c r="C93" s="19" t="s">
        <v>4</v>
      </c>
      <c r="D93" s="22">
        <v>0</v>
      </c>
      <c r="E93" s="22">
        <v>0</v>
      </c>
      <c r="F93" s="22">
        <v>0</v>
      </c>
      <c r="G93" s="22">
        <v>0</v>
      </c>
      <c r="H93" s="22">
        <v>1222677.79</v>
      </c>
      <c r="I93" s="22">
        <f>1392733.33+30000</f>
        <v>1422733.33</v>
      </c>
      <c r="J93" s="22">
        <f>1392733.33+30000</f>
        <v>1422733.33</v>
      </c>
      <c r="K93" s="22">
        <f>1392733.33+30000</f>
        <v>1422733.33</v>
      </c>
      <c r="L93" s="22">
        <f t="shared" si="16"/>
        <v>1422733.33</v>
      </c>
      <c r="M93" s="22">
        <f t="shared" si="17"/>
        <v>1422733.33</v>
      </c>
      <c r="N93" s="22">
        <f t="shared" si="18"/>
        <v>1422733.33</v>
      </c>
      <c r="O93" s="22">
        <f t="shared" si="19"/>
        <v>1422733.33</v>
      </c>
      <c r="P93" s="22">
        <f t="shared" si="20"/>
        <v>200055.54000000004</v>
      </c>
    </row>
    <row r="94" spans="1:16" ht="85.5" hidden="1" customHeight="1" x14ac:dyDescent="0.25">
      <c r="A94" s="24" t="s">
        <v>69</v>
      </c>
      <c r="B94" s="27" t="s">
        <v>71</v>
      </c>
      <c r="C94" s="19" t="s">
        <v>2</v>
      </c>
      <c r="D94" s="22">
        <f>D95+D96</f>
        <v>0</v>
      </c>
      <c r="E94" s="22">
        <f>E95+E96</f>
        <v>0</v>
      </c>
      <c r="F94" s="22">
        <f>F95+F96</f>
        <v>0</v>
      </c>
      <c r="G94" s="22">
        <v>0</v>
      </c>
      <c r="H94" s="22">
        <f>H95+H96</f>
        <v>2913144.01</v>
      </c>
      <c r="I94" s="22">
        <f>I95+I96</f>
        <v>1000000</v>
      </c>
      <c r="J94" s="22">
        <f>J95+J96</f>
        <v>1000000</v>
      </c>
      <c r="K94" s="22">
        <f>K95+K96</f>
        <v>1000000</v>
      </c>
      <c r="L94" s="22">
        <f t="shared" si="16"/>
        <v>1000000</v>
      </c>
      <c r="M94" s="22">
        <f t="shared" si="17"/>
        <v>1000000</v>
      </c>
      <c r="N94" s="22">
        <f t="shared" si="18"/>
        <v>1000000</v>
      </c>
      <c r="O94" s="22">
        <f t="shared" si="19"/>
        <v>1000000</v>
      </c>
      <c r="P94" s="22">
        <f t="shared" si="20"/>
        <v>-1913144.0099999998</v>
      </c>
    </row>
    <row r="95" spans="1:16" ht="249.75" hidden="1" customHeight="1" x14ac:dyDescent="0.25">
      <c r="A95" s="25"/>
      <c r="B95" s="28"/>
      <c r="C95" s="19" t="s">
        <v>3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f t="shared" si="16"/>
        <v>0</v>
      </c>
      <c r="M95" s="22">
        <f t="shared" si="17"/>
        <v>0</v>
      </c>
      <c r="N95" s="22">
        <f t="shared" si="18"/>
        <v>0</v>
      </c>
      <c r="O95" s="22">
        <f t="shared" si="19"/>
        <v>0</v>
      </c>
      <c r="P95" s="22">
        <f t="shared" si="20"/>
        <v>0</v>
      </c>
    </row>
    <row r="96" spans="1:16" ht="114.75" hidden="1" customHeight="1" x14ac:dyDescent="0.25">
      <c r="A96" s="26"/>
      <c r="B96" s="28"/>
      <c r="C96" s="19" t="s">
        <v>4</v>
      </c>
      <c r="D96" s="22">
        <v>0</v>
      </c>
      <c r="E96" s="22">
        <v>0</v>
      </c>
      <c r="F96" s="22">
        <v>0</v>
      </c>
      <c r="G96" s="22">
        <v>0</v>
      </c>
      <c r="H96" s="22">
        <v>2913144.01</v>
      </c>
      <c r="I96" s="22">
        <v>1000000</v>
      </c>
      <c r="J96" s="22">
        <v>1000000</v>
      </c>
      <c r="K96" s="22">
        <v>1000000</v>
      </c>
      <c r="L96" s="22">
        <f t="shared" si="16"/>
        <v>1000000</v>
      </c>
      <c r="M96" s="22">
        <f t="shared" si="17"/>
        <v>1000000</v>
      </c>
      <c r="N96" s="22">
        <f t="shared" si="18"/>
        <v>1000000</v>
      </c>
      <c r="O96" s="22">
        <f t="shared" si="19"/>
        <v>1000000</v>
      </c>
      <c r="P96" s="22">
        <f t="shared" si="20"/>
        <v>-1913144.0099999998</v>
      </c>
    </row>
    <row r="97" spans="1:16" ht="15.75" hidden="1" customHeight="1" x14ac:dyDescent="0.25">
      <c r="A97" s="36" t="s">
        <v>70</v>
      </c>
      <c r="B97" s="27" t="s">
        <v>64</v>
      </c>
      <c r="C97" s="19" t="s">
        <v>2</v>
      </c>
      <c r="D97" s="22">
        <f>D100+D103+D106</f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f t="shared" si="16"/>
        <v>0</v>
      </c>
      <c r="M97" s="22">
        <f t="shared" si="17"/>
        <v>0</v>
      </c>
      <c r="N97" s="22">
        <f t="shared" si="18"/>
        <v>0</v>
      </c>
      <c r="O97" s="22">
        <f t="shared" si="19"/>
        <v>0</v>
      </c>
      <c r="P97" s="22">
        <f t="shared" si="20"/>
        <v>0</v>
      </c>
    </row>
    <row r="98" spans="1:16" ht="47.25" hidden="1" x14ac:dyDescent="0.25">
      <c r="A98" s="25"/>
      <c r="B98" s="28"/>
      <c r="C98" s="19" t="s">
        <v>3</v>
      </c>
      <c r="D98" s="22">
        <f>D101+D104+D107</f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f t="shared" si="16"/>
        <v>0</v>
      </c>
      <c r="M98" s="22">
        <f t="shared" si="17"/>
        <v>0</v>
      </c>
      <c r="N98" s="22">
        <f t="shared" si="18"/>
        <v>0</v>
      </c>
      <c r="O98" s="22">
        <f t="shared" si="19"/>
        <v>0</v>
      </c>
      <c r="P98" s="22">
        <f t="shared" si="20"/>
        <v>0</v>
      </c>
    </row>
    <row r="99" spans="1:16" hidden="1" x14ac:dyDescent="0.25">
      <c r="A99" s="26"/>
      <c r="B99" s="28"/>
      <c r="C99" s="19" t="s">
        <v>4</v>
      </c>
      <c r="D99" s="22">
        <f>D102+D105+D108</f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f t="shared" si="16"/>
        <v>0</v>
      </c>
      <c r="M99" s="22">
        <f t="shared" si="17"/>
        <v>0</v>
      </c>
      <c r="N99" s="22">
        <f t="shared" si="18"/>
        <v>0</v>
      </c>
      <c r="O99" s="22">
        <f t="shared" si="19"/>
        <v>0</v>
      </c>
      <c r="P99" s="22">
        <f t="shared" si="20"/>
        <v>0</v>
      </c>
    </row>
    <row r="100" spans="1:16" ht="15.75" hidden="1" customHeight="1" x14ac:dyDescent="0.25">
      <c r="A100" s="24" t="s">
        <v>75</v>
      </c>
      <c r="B100" s="27" t="s">
        <v>65</v>
      </c>
      <c r="C100" s="19" t="s">
        <v>2</v>
      </c>
      <c r="D100" s="22">
        <f>D101+D102</f>
        <v>0</v>
      </c>
      <c r="E100" s="22">
        <f>E101+E102</f>
        <v>8704587.1400000006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f t="shared" si="16"/>
        <v>0</v>
      </c>
      <c r="M100" s="22">
        <f t="shared" si="17"/>
        <v>-8704587.1400000006</v>
      </c>
      <c r="N100" s="22">
        <f t="shared" si="18"/>
        <v>0</v>
      </c>
      <c r="O100" s="22">
        <f t="shared" si="19"/>
        <v>0</v>
      </c>
      <c r="P100" s="22">
        <f t="shared" si="20"/>
        <v>0</v>
      </c>
    </row>
    <row r="101" spans="1:16" ht="47.25" hidden="1" x14ac:dyDescent="0.25">
      <c r="A101" s="25"/>
      <c r="B101" s="28"/>
      <c r="C101" s="19" t="s">
        <v>3</v>
      </c>
      <c r="D101" s="22">
        <v>0</v>
      </c>
      <c r="E101" s="22">
        <v>1235500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f t="shared" si="16"/>
        <v>0</v>
      </c>
      <c r="M101" s="22">
        <f t="shared" si="17"/>
        <v>-1235500</v>
      </c>
      <c r="N101" s="22">
        <f t="shared" si="18"/>
        <v>0</v>
      </c>
      <c r="O101" s="22">
        <f t="shared" si="19"/>
        <v>0</v>
      </c>
      <c r="P101" s="22">
        <f t="shared" si="20"/>
        <v>0</v>
      </c>
    </row>
    <row r="102" spans="1:16" hidden="1" x14ac:dyDescent="0.25">
      <c r="A102" s="26"/>
      <c r="B102" s="28"/>
      <c r="C102" s="19" t="s">
        <v>4</v>
      </c>
      <c r="D102" s="22">
        <v>0</v>
      </c>
      <c r="E102" s="22">
        <v>7469087.1399999997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f t="shared" si="16"/>
        <v>0</v>
      </c>
      <c r="M102" s="22">
        <f t="shared" si="17"/>
        <v>-7469087.1399999997</v>
      </c>
      <c r="N102" s="22">
        <f t="shared" si="18"/>
        <v>0</v>
      </c>
      <c r="O102" s="22">
        <f t="shared" si="19"/>
        <v>0</v>
      </c>
      <c r="P102" s="22">
        <f t="shared" si="20"/>
        <v>0</v>
      </c>
    </row>
    <row r="103" spans="1:16" ht="15.75" hidden="1" customHeight="1" x14ac:dyDescent="0.25">
      <c r="A103" s="24" t="s">
        <v>76</v>
      </c>
      <c r="B103" s="27" t="s">
        <v>81</v>
      </c>
      <c r="C103" s="19" t="s">
        <v>2</v>
      </c>
      <c r="D103" s="22">
        <f>D104+D105</f>
        <v>0</v>
      </c>
      <c r="E103" s="22">
        <f>E104+E105</f>
        <v>678847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f t="shared" si="16"/>
        <v>0</v>
      </c>
      <c r="M103" s="22">
        <f t="shared" si="17"/>
        <v>-678847</v>
      </c>
      <c r="N103" s="22">
        <f t="shared" si="18"/>
        <v>0</v>
      </c>
      <c r="O103" s="22">
        <f t="shared" si="19"/>
        <v>0</v>
      </c>
      <c r="P103" s="22">
        <f t="shared" si="20"/>
        <v>0</v>
      </c>
    </row>
    <row r="104" spans="1:16" ht="47.25" hidden="1" x14ac:dyDescent="0.25">
      <c r="A104" s="25"/>
      <c r="B104" s="28"/>
      <c r="C104" s="19" t="s">
        <v>3</v>
      </c>
      <c r="D104" s="22">
        <v>0</v>
      </c>
      <c r="E104" s="22">
        <v>529500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f t="shared" si="16"/>
        <v>0</v>
      </c>
      <c r="M104" s="22">
        <f t="shared" si="17"/>
        <v>-529500</v>
      </c>
      <c r="N104" s="22">
        <f t="shared" si="18"/>
        <v>0</v>
      </c>
      <c r="O104" s="22">
        <f t="shared" si="19"/>
        <v>0</v>
      </c>
      <c r="P104" s="22">
        <f t="shared" si="20"/>
        <v>0</v>
      </c>
    </row>
    <row r="105" spans="1:16" hidden="1" x14ac:dyDescent="0.25">
      <c r="A105" s="26"/>
      <c r="B105" s="28"/>
      <c r="C105" s="19" t="s">
        <v>4</v>
      </c>
      <c r="D105" s="22">
        <v>0</v>
      </c>
      <c r="E105" s="22">
        <v>149347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f t="shared" si="16"/>
        <v>0</v>
      </c>
      <c r="M105" s="22">
        <f t="shared" si="17"/>
        <v>-149347</v>
      </c>
      <c r="N105" s="22">
        <f t="shared" si="18"/>
        <v>0</v>
      </c>
      <c r="O105" s="22">
        <f t="shared" si="19"/>
        <v>0</v>
      </c>
      <c r="P105" s="22">
        <f t="shared" si="20"/>
        <v>0</v>
      </c>
    </row>
    <row r="106" spans="1:16" ht="15.75" hidden="1" customHeight="1" x14ac:dyDescent="0.25">
      <c r="A106" s="24" t="s">
        <v>77</v>
      </c>
      <c r="B106" s="27" t="s">
        <v>82</v>
      </c>
      <c r="C106" s="19" t="s">
        <v>2</v>
      </c>
      <c r="D106" s="22">
        <f>D107+D108</f>
        <v>0</v>
      </c>
      <c r="E106" s="22">
        <f>E107+E108</f>
        <v>5429487.1399999997</v>
      </c>
      <c r="F106" s="22">
        <f>F107+F108</f>
        <v>2620158.77</v>
      </c>
      <c r="G106" s="22">
        <f>G107+G108</f>
        <v>1338066.67</v>
      </c>
      <c r="H106" s="22">
        <v>0</v>
      </c>
      <c r="I106" s="22">
        <v>0</v>
      </c>
      <c r="J106" s="22">
        <v>0</v>
      </c>
      <c r="K106" s="22">
        <v>0</v>
      </c>
      <c r="L106" s="22">
        <f t="shared" si="16"/>
        <v>0</v>
      </c>
      <c r="M106" s="22">
        <f t="shared" si="17"/>
        <v>-5429487.1399999997</v>
      </c>
      <c r="N106" s="22">
        <f t="shared" si="18"/>
        <v>-2620158.77</v>
      </c>
      <c r="O106" s="22">
        <f t="shared" si="19"/>
        <v>-1338066.67</v>
      </c>
      <c r="P106" s="22">
        <f t="shared" si="20"/>
        <v>0</v>
      </c>
    </row>
    <row r="107" spans="1:16" ht="47.25" hidden="1" x14ac:dyDescent="0.25">
      <c r="A107" s="25"/>
      <c r="B107" s="28"/>
      <c r="C107" s="19" t="s">
        <v>3</v>
      </c>
      <c r="D107" s="22">
        <v>0</v>
      </c>
      <c r="E107" s="22">
        <v>4235000</v>
      </c>
      <c r="F107" s="22">
        <v>2241299.94</v>
      </c>
      <c r="G107" s="22">
        <v>1004100</v>
      </c>
      <c r="H107" s="22">
        <v>0</v>
      </c>
      <c r="I107" s="22">
        <v>0</v>
      </c>
      <c r="J107" s="22">
        <v>0</v>
      </c>
      <c r="K107" s="22">
        <v>0</v>
      </c>
      <c r="L107" s="22">
        <f t="shared" si="16"/>
        <v>0</v>
      </c>
      <c r="M107" s="22">
        <f t="shared" si="17"/>
        <v>-4235000</v>
      </c>
      <c r="N107" s="22">
        <f t="shared" si="18"/>
        <v>-2241299.94</v>
      </c>
      <c r="O107" s="22">
        <f t="shared" si="19"/>
        <v>-1004100</v>
      </c>
      <c r="P107" s="22">
        <f t="shared" si="20"/>
        <v>0</v>
      </c>
    </row>
    <row r="108" spans="1:16" hidden="1" x14ac:dyDescent="0.25">
      <c r="A108" s="26"/>
      <c r="B108" s="28"/>
      <c r="C108" s="19" t="s">
        <v>4</v>
      </c>
      <c r="D108" s="22">
        <v>0</v>
      </c>
      <c r="E108" s="22">
        <v>1194487.1399999999</v>
      </c>
      <c r="F108" s="22">
        <v>378858.83</v>
      </c>
      <c r="G108" s="22">
        <f>111566.67+222400</f>
        <v>333966.67</v>
      </c>
      <c r="H108" s="22">
        <v>0</v>
      </c>
      <c r="I108" s="22">
        <v>0</v>
      </c>
      <c r="J108" s="22">
        <v>0</v>
      </c>
      <c r="K108" s="22">
        <v>0</v>
      </c>
      <c r="L108" s="22">
        <f t="shared" si="16"/>
        <v>0</v>
      </c>
      <c r="M108" s="22">
        <f t="shared" si="17"/>
        <v>-1194487.1399999999</v>
      </c>
      <c r="N108" s="22">
        <f t="shared" si="18"/>
        <v>-378858.83</v>
      </c>
      <c r="O108" s="22">
        <f t="shared" si="19"/>
        <v>-333966.67</v>
      </c>
      <c r="P108" s="22">
        <f t="shared" si="20"/>
        <v>0</v>
      </c>
    </row>
    <row r="109" spans="1:16" x14ac:dyDescent="0.25">
      <c r="A109" s="24">
        <v>3</v>
      </c>
      <c r="B109" s="30" t="s">
        <v>17</v>
      </c>
      <c r="C109" s="19" t="s">
        <v>2</v>
      </c>
      <c r="D109" s="22">
        <f>D110</f>
        <v>59050.38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f t="shared" si="16"/>
        <v>-59050.38</v>
      </c>
      <c r="M109" s="22">
        <f t="shared" si="17"/>
        <v>0</v>
      </c>
      <c r="N109" s="22">
        <f t="shared" si="18"/>
        <v>0</v>
      </c>
      <c r="O109" s="22">
        <f t="shared" si="19"/>
        <v>0</v>
      </c>
      <c r="P109" s="22">
        <f t="shared" si="20"/>
        <v>0</v>
      </c>
    </row>
    <row r="110" spans="1:16" x14ac:dyDescent="0.25">
      <c r="A110" s="26"/>
      <c r="B110" s="32"/>
      <c r="C110" s="19" t="s">
        <v>4</v>
      </c>
      <c r="D110" s="22">
        <v>59050.38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f t="shared" si="16"/>
        <v>-59050.38</v>
      </c>
      <c r="M110" s="22">
        <f t="shared" si="17"/>
        <v>0</v>
      </c>
      <c r="N110" s="22">
        <f t="shared" si="18"/>
        <v>0</v>
      </c>
      <c r="O110" s="22">
        <f t="shared" si="19"/>
        <v>0</v>
      </c>
      <c r="P110" s="22">
        <f t="shared" si="20"/>
        <v>0</v>
      </c>
    </row>
    <row r="111" spans="1:16" x14ac:dyDescent="0.25">
      <c r="A111" s="24">
        <v>4</v>
      </c>
      <c r="B111" s="27" t="s">
        <v>67</v>
      </c>
      <c r="C111" s="19" t="s">
        <v>2</v>
      </c>
      <c r="D111" s="22">
        <f t="shared" ref="D111:K111" si="22">D112+D113</f>
        <v>0</v>
      </c>
      <c r="E111" s="22">
        <f t="shared" si="22"/>
        <v>0</v>
      </c>
      <c r="F111" s="22">
        <f t="shared" si="22"/>
        <v>1632182.68</v>
      </c>
      <c r="G111" s="22">
        <f t="shared" si="22"/>
        <v>1550000</v>
      </c>
      <c r="H111" s="22">
        <f t="shared" si="22"/>
        <v>666000</v>
      </c>
      <c r="I111" s="22">
        <f t="shared" si="22"/>
        <v>511666.67</v>
      </c>
      <c r="J111" s="22">
        <f t="shared" si="22"/>
        <v>0</v>
      </c>
      <c r="K111" s="22">
        <f t="shared" si="22"/>
        <v>0</v>
      </c>
      <c r="L111" s="22">
        <f t="shared" si="16"/>
        <v>511666.67</v>
      </c>
      <c r="M111" s="22">
        <f t="shared" si="17"/>
        <v>511666.67</v>
      </c>
      <c r="N111" s="22">
        <f t="shared" si="18"/>
        <v>-1120516.01</v>
      </c>
      <c r="O111" s="22">
        <f t="shared" si="19"/>
        <v>-1038333.3300000001</v>
      </c>
      <c r="P111" s="22">
        <f t="shared" si="20"/>
        <v>-154333.33000000002</v>
      </c>
    </row>
    <row r="112" spans="1:16" ht="47.25" x14ac:dyDescent="0.25">
      <c r="A112" s="25"/>
      <c r="B112" s="28"/>
      <c r="C112" s="19" t="s">
        <v>3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f t="shared" si="16"/>
        <v>0</v>
      </c>
      <c r="M112" s="22">
        <f t="shared" si="17"/>
        <v>0</v>
      </c>
      <c r="N112" s="22">
        <f t="shared" si="18"/>
        <v>0</v>
      </c>
      <c r="O112" s="22">
        <f t="shared" si="19"/>
        <v>0</v>
      </c>
      <c r="P112" s="22">
        <f t="shared" si="20"/>
        <v>0</v>
      </c>
    </row>
    <row r="113" spans="1:16" x14ac:dyDescent="0.25">
      <c r="A113" s="26"/>
      <c r="B113" s="28"/>
      <c r="C113" s="19" t="s">
        <v>4</v>
      </c>
      <c r="D113" s="22">
        <v>0</v>
      </c>
      <c r="E113" s="22">
        <v>0</v>
      </c>
      <c r="F113" s="22">
        <v>1632182.68</v>
      </c>
      <c r="G113" s="22">
        <v>1550000</v>
      </c>
      <c r="H113" s="22">
        <v>666000</v>
      </c>
      <c r="I113" s="22">
        <v>511666.67</v>
      </c>
      <c r="J113" s="22">
        <v>0</v>
      </c>
      <c r="K113" s="22">
        <v>0</v>
      </c>
      <c r="L113" s="22">
        <f t="shared" si="16"/>
        <v>511666.67</v>
      </c>
      <c r="M113" s="22">
        <f t="shared" si="17"/>
        <v>511666.67</v>
      </c>
      <c r="N113" s="22">
        <f t="shared" si="18"/>
        <v>-1120516.01</v>
      </c>
      <c r="O113" s="22">
        <f t="shared" si="19"/>
        <v>-1038333.3300000001</v>
      </c>
      <c r="P113" s="22">
        <f t="shared" si="20"/>
        <v>-154333.33000000002</v>
      </c>
    </row>
    <row r="114" spans="1:16" x14ac:dyDescent="0.25">
      <c r="A114" s="24">
        <v>5</v>
      </c>
      <c r="B114" s="27" t="s">
        <v>72</v>
      </c>
      <c r="C114" s="19" t="s">
        <v>2</v>
      </c>
      <c r="D114" s="22">
        <f t="shared" ref="D114:K114" si="23">D115+D116</f>
        <v>0</v>
      </c>
      <c r="E114" s="22">
        <f t="shared" si="23"/>
        <v>0</v>
      </c>
      <c r="F114" s="22">
        <f t="shared" si="23"/>
        <v>0</v>
      </c>
      <c r="G114" s="22">
        <f t="shared" si="23"/>
        <v>0</v>
      </c>
      <c r="H114" s="22">
        <f t="shared" si="23"/>
        <v>500000</v>
      </c>
      <c r="I114" s="22">
        <f t="shared" si="23"/>
        <v>73450</v>
      </c>
      <c r="J114" s="22">
        <f t="shared" si="23"/>
        <v>73450</v>
      </c>
      <c r="K114" s="22">
        <f t="shared" si="23"/>
        <v>73450</v>
      </c>
      <c r="L114" s="22">
        <f t="shared" si="16"/>
        <v>73450</v>
      </c>
      <c r="M114" s="22">
        <f t="shared" si="17"/>
        <v>73450</v>
      </c>
      <c r="N114" s="22">
        <f t="shared" si="18"/>
        <v>73450</v>
      </c>
      <c r="O114" s="22">
        <f t="shared" si="19"/>
        <v>73450</v>
      </c>
      <c r="P114" s="22">
        <f t="shared" si="20"/>
        <v>-426550</v>
      </c>
    </row>
    <row r="115" spans="1:16" ht="47.25" x14ac:dyDescent="0.25">
      <c r="A115" s="25"/>
      <c r="B115" s="28"/>
      <c r="C115" s="19" t="s">
        <v>3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f t="shared" si="16"/>
        <v>0</v>
      </c>
      <c r="M115" s="22">
        <f t="shared" si="17"/>
        <v>0</v>
      </c>
      <c r="N115" s="22">
        <f t="shared" si="18"/>
        <v>0</v>
      </c>
      <c r="O115" s="22">
        <f t="shared" si="19"/>
        <v>0</v>
      </c>
      <c r="P115" s="22">
        <f t="shared" si="20"/>
        <v>0</v>
      </c>
    </row>
    <row r="116" spans="1:16" ht="172.5" customHeight="1" x14ac:dyDescent="0.25">
      <c r="A116" s="26"/>
      <c r="B116" s="28"/>
      <c r="C116" s="19" t="s">
        <v>4</v>
      </c>
      <c r="D116" s="22">
        <v>0</v>
      </c>
      <c r="E116" s="22">
        <v>0</v>
      </c>
      <c r="F116" s="22">
        <v>0</v>
      </c>
      <c r="G116" s="22">
        <v>0</v>
      </c>
      <c r="H116" s="22">
        <v>500000</v>
      </c>
      <c r="I116" s="22">
        <v>73450</v>
      </c>
      <c r="J116" s="22">
        <v>73450</v>
      </c>
      <c r="K116" s="22">
        <v>73450</v>
      </c>
      <c r="L116" s="22">
        <f t="shared" si="16"/>
        <v>73450</v>
      </c>
      <c r="M116" s="22">
        <f t="shared" si="17"/>
        <v>73450</v>
      </c>
      <c r="N116" s="22">
        <f t="shared" si="18"/>
        <v>73450</v>
      </c>
      <c r="O116" s="22">
        <f t="shared" si="19"/>
        <v>73450</v>
      </c>
      <c r="P116" s="22">
        <f t="shared" si="20"/>
        <v>-426550</v>
      </c>
    </row>
    <row r="117" spans="1:16" x14ac:dyDescent="0.25">
      <c r="A117" s="24">
        <v>6</v>
      </c>
      <c r="B117" s="27" t="s">
        <v>80</v>
      </c>
      <c r="C117" s="19" t="s">
        <v>2</v>
      </c>
      <c r="D117" s="22">
        <f t="shared" ref="D117:K117" si="24">D118+D119</f>
        <v>0</v>
      </c>
      <c r="E117" s="22">
        <f t="shared" si="24"/>
        <v>0</v>
      </c>
      <c r="F117" s="22">
        <f t="shared" si="24"/>
        <v>0</v>
      </c>
      <c r="G117" s="22">
        <f t="shared" si="24"/>
        <v>0</v>
      </c>
      <c r="H117" s="22">
        <f t="shared" si="24"/>
        <v>0</v>
      </c>
      <c r="I117" s="22">
        <f t="shared" si="24"/>
        <v>1170000</v>
      </c>
      <c r="J117" s="22">
        <f t="shared" si="24"/>
        <v>0</v>
      </c>
      <c r="K117" s="22">
        <f t="shared" si="24"/>
        <v>0</v>
      </c>
      <c r="L117" s="22">
        <f t="shared" si="16"/>
        <v>1170000</v>
      </c>
      <c r="M117" s="22">
        <f t="shared" si="17"/>
        <v>1170000</v>
      </c>
      <c r="N117" s="22">
        <f t="shared" si="18"/>
        <v>1170000</v>
      </c>
      <c r="O117" s="22">
        <f t="shared" si="19"/>
        <v>1170000</v>
      </c>
      <c r="P117" s="22">
        <f t="shared" si="20"/>
        <v>1170000</v>
      </c>
    </row>
    <row r="118" spans="1:16" ht="47.25" x14ac:dyDescent="0.25">
      <c r="A118" s="25"/>
      <c r="B118" s="28"/>
      <c r="C118" s="19" t="s">
        <v>3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f t="shared" si="16"/>
        <v>0</v>
      </c>
      <c r="M118" s="22">
        <f t="shared" si="17"/>
        <v>0</v>
      </c>
      <c r="N118" s="22">
        <f t="shared" si="18"/>
        <v>0</v>
      </c>
      <c r="O118" s="22">
        <f t="shared" si="19"/>
        <v>0</v>
      </c>
      <c r="P118" s="22">
        <f t="shared" si="20"/>
        <v>0</v>
      </c>
    </row>
    <row r="119" spans="1:16" x14ac:dyDescent="0.25">
      <c r="A119" s="26"/>
      <c r="B119" s="28"/>
      <c r="C119" s="19" t="s">
        <v>4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1170000</v>
      </c>
      <c r="J119" s="22">
        <v>0</v>
      </c>
      <c r="K119" s="22">
        <v>0</v>
      </c>
      <c r="L119" s="22">
        <f t="shared" si="16"/>
        <v>1170000</v>
      </c>
      <c r="M119" s="22">
        <f t="shared" si="17"/>
        <v>1170000</v>
      </c>
      <c r="N119" s="22">
        <f t="shared" si="18"/>
        <v>1170000</v>
      </c>
      <c r="O119" s="22">
        <f t="shared" si="19"/>
        <v>1170000</v>
      </c>
      <c r="P119" s="22">
        <f t="shared" si="20"/>
        <v>1170000</v>
      </c>
    </row>
    <row r="120" spans="1:16" x14ac:dyDescent="0.25">
      <c r="A120" s="39"/>
      <c r="B120" s="45" t="s">
        <v>5</v>
      </c>
      <c r="C120" s="20" t="s">
        <v>2</v>
      </c>
      <c r="D120" s="23">
        <f t="shared" ref="D120:P120" si="25">D121+D122</f>
        <v>15859869.050000001</v>
      </c>
      <c r="E120" s="23">
        <f t="shared" si="25"/>
        <v>74619311.179999992</v>
      </c>
      <c r="F120" s="23">
        <f t="shared" si="25"/>
        <v>32070904.350000001</v>
      </c>
      <c r="G120" s="23">
        <f t="shared" si="25"/>
        <v>23587050</v>
      </c>
      <c r="H120" s="23">
        <f t="shared" si="25"/>
        <v>22703050</v>
      </c>
      <c r="I120" s="23">
        <f t="shared" si="25"/>
        <v>20129116.670000002</v>
      </c>
      <c r="J120" s="23">
        <f t="shared" si="25"/>
        <v>18447450</v>
      </c>
      <c r="K120" s="23">
        <f t="shared" si="25"/>
        <v>18447450</v>
      </c>
      <c r="L120" s="23">
        <f t="shared" si="25"/>
        <v>4269247.62</v>
      </c>
      <c r="M120" s="23">
        <f t="shared" si="25"/>
        <v>-54490194.50999999</v>
      </c>
      <c r="N120" s="23">
        <f t="shared" si="25"/>
        <v>-11941787.679999998</v>
      </c>
      <c r="O120" s="23">
        <f t="shared" si="25"/>
        <v>-3457933.33</v>
      </c>
      <c r="P120" s="23">
        <f t="shared" si="25"/>
        <v>-2573933.33</v>
      </c>
    </row>
    <row r="121" spans="1:16" ht="47.25" x14ac:dyDescent="0.25">
      <c r="A121" s="40"/>
      <c r="B121" s="45"/>
      <c r="C121" s="20" t="s">
        <v>3</v>
      </c>
      <c r="D121" s="23">
        <f>D9+D26+D112+D115</f>
        <v>11503699.9</v>
      </c>
      <c r="E121" s="23">
        <f>E9+E26+E112+E115</f>
        <v>9689995.5700000003</v>
      </c>
      <c r="F121" s="23">
        <f>F9+F26+F112+F115</f>
        <v>13241299.939999999</v>
      </c>
      <c r="G121" s="23">
        <f>G9+G26+G112+G115</f>
        <v>12261700</v>
      </c>
      <c r="H121" s="23">
        <f>H9+H26+H112+H115</f>
        <v>12261700</v>
      </c>
      <c r="I121" s="23">
        <f t="shared" ref="I121:P121" si="26">I9+I26+I112+I115+I119</f>
        <v>15137100</v>
      </c>
      <c r="J121" s="23">
        <f t="shared" si="26"/>
        <v>13967100</v>
      </c>
      <c r="K121" s="23">
        <f t="shared" si="26"/>
        <v>13967100</v>
      </c>
      <c r="L121" s="23">
        <f t="shared" si="26"/>
        <v>3633400.0999999996</v>
      </c>
      <c r="M121" s="23">
        <f t="shared" si="26"/>
        <v>5447104.4299999997</v>
      </c>
      <c r="N121" s="23">
        <f t="shared" si="26"/>
        <v>1895800.0600000005</v>
      </c>
      <c r="O121" s="23">
        <f t="shared" si="26"/>
        <v>2875400</v>
      </c>
      <c r="P121" s="23">
        <f t="shared" si="26"/>
        <v>2875400</v>
      </c>
    </row>
    <row r="122" spans="1:16" ht="20.25" customHeight="1" x14ac:dyDescent="0.25">
      <c r="A122" s="41"/>
      <c r="B122" s="45"/>
      <c r="C122" s="20" t="s">
        <v>4</v>
      </c>
      <c r="D122" s="23">
        <f t="shared" ref="D122:P122" si="27">D10+D27+D110+D113+D116</f>
        <v>4356169.1499999994</v>
      </c>
      <c r="E122" s="23">
        <f t="shared" si="27"/>
        <v>64929315.609999992</v>
      </c>
      <c r="F122" s="23">
        <f t="shared" si="27"/>
        <v>18829604.41</v>
      </c>
      <c r="G122" s="23">
        <f t="shared" si="27"/>
        <v>11325350</v>
      </c>
      <c r="H122" s="23">
        <f t="shared" si="27"/>
        <v>10441350</v>
      </c>
      <c r="I122" s="23">
        <f t="shared" si="27"/>
        <v>4992016.67</v>
      </c>
      <c r="J122" s="23">
        <f t="shared" si="27"/>
        <v>4480350</v>
      </c>
      <c r="K122" s="23">
        <f t="shared" si="27"/>
        <v>4480350</v>
      </c>
      <c r="L122" s="23">
        <f t="shared" si="27"/>
        <v>635847.52000000025</v>
      </c>
      <c r="M122" s="23">
        <f t="shared" si="27"/>
        <v>-59937298.93999999</v>
      </c>
      <c r="N122" s="23">
        <f t="shared" si="27"/>
        <v>-13837587.739999998</v>
      </c>
      <c r="O122" s="23">
        <f t="shared" si="27"/>
        <v>-6333333.3300000001</v>
      </c>
      <c r="P122" s="23">
        <f t="shared" si="27"/>
        <v>-5449333.3300000001</v>
      </c>
    </row>
    <row r="123" spans="1:16" x14ac:dyDescent="0.25">
      <c r="B123" s="4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B124" s="6"/>
      <c r="C124" s="7"/>
      <c r="F124" s="15"/>
      <c r="G124" s="2"/>
    </row>
    <row r="125" spans="1:16" x14ac:dyDescent="0.25">
      <c r="B125" s="6"/>
      <c r="C125" s="7"/>
      <c r="H125" s="15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B126" s="6"/>
      <c r="C126" s="7"/>
      <c r="F126" s="15"/>
      <c r="H126" s="15"/>
    </row>
    <row r="127" spans="1:16" x14ac:dyDescent="0.25">
      <c r="B127" s="6"/>
      <c r="C127" s="7"/>
    </row>
    <row r="128" spans="1:16" x14ac:dyDescent="0.25">
      <c r="B128" s="6"/>
      <c r="C128" s="7"/>
    </row>
    <row r="129" spans="2:7" x14ac:dyDescent="0.25">
      <c r="B129" s="6"/>
      <c r="C129" s="7"/>
      <c r="D129" s="15"/>
      <c r="E129" s="15"/>
      <c r="F129" s="15"/>
      <c r="G129" s="15"/>
    </row>
    <row r="130" spans="2:7" x14ac:dyDescent="0.25">
      <c r="B130" s="6"/>
      <c r="C130" s="7"/>
      <c r="D130" s="15"/>
      <c r="E130" s="15"/>
      <c r="F130" s="15"/>
      <c r="G130" s="15"/>
    </row>
    <row r="131" spans="2:7" x14ac:dyDescent="0.25">
      <c r="B131" s="6"/>
      <c r="C131" s="7"/>
      <c r="D131" s="15"/>
      <c r="E131" s="15"/>
      <c r="F131" s="15"/>
      <c r="G131" s="15"/>
    </row>
    <row r="132" spans="2:7" x14ac:dyDescent="0.25">
      <c r="B132" s="6"/>
      <c r="C132" s="7"/>
    </row>
    <row r="133" spans="2:7" x14ac:dyDescent="0.25">
      <c r="B133" s="6"/>
      <c r="C133" s="7"/>
    </row>
    <row r="134" spans="2:7" x14ac:dyDescent="0.25">
      <c r="B134" s="6"/>
      <c r="C134" s="7"/>
    </row>
    <row r="135" spans="2:7" x14ac:dyDescent="0.25">
      <c r="B135" s="6"/>
      <c r="C135" s="7"/>
    </row>
    <row r="136" spans="2:7" x14ac:dyDescent="0.25">
      <c r="B136" s="6"/>
      <c r="C136" s="7"/>
    </row>
    <row r="137" spans="2:7" x14ac:dyDescent="0.25">
      <c r="B137" s="6"/>
      <c r="C137" s="7"/>
    </row>
    <row r="138" spans="2:7" x14ac:dyDescent="0.25">
      <c r="B138" s="6"/>
      <c r="C138" s="7"/>
    </row>
    <row r="139" spans="2:7" x14ac:dyDescent="0.25">
      <c r="B139" s="6"/>
      <c r="C139" s="7"/>
    </row>
    <row r="140" spans="2:7" x14ac:dyDescent="0.25">
      <c r="B140" s="6"/>
      <c r="C140" s="7"/>
    </row>
    <row r="141" spans="2:7" x14ac:dyDescent="0.25">
      <c r="B141" s="6"/>
      <c r="C141" s="7"/>
    </row>
  </sheetData>
  <mergeCells count="94">
    <mergeCell ref="P5:P6"/>
    <mergeCell ref="B1:P1"/>
    <mergeCell ref="B3:P3"/>
    <mergeCell ref="A4:A6"/>
    <mergeCell ref="B4:B6"/>
    <mergeCell ref="C4:C6"/>
    <mergeCell ref="D4:K4"/>
    <mergeCell ref="L4:P4"/>
    <mergeCell ref="D5:F5"/>
    <mergeCell ref="G5:G6"/>
    <mergeCell ref="H5:H6"/>
    <mergeCell ref="I5:K5"/>
    <mergeCell ref="L5:L6"/>
    <mergeCell ref="M5:M6"/>
    <mergeCell ref="N5:N6"/>
    <mergeCell ref="O5:O6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4"/>
    <mergeCell ref="B23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0"/>
    <mergeCell ref="B109:B110"/>
    <mergeCell ref="A111:A113"/>
    <mergeCell ref="B111:B113"/>
    <mergeCell ref="A114:A116"/>
    <mergeCell ref="B114:B116"/>
    <mergeCell ref="A117:A119"/>
    <mergeCell ref="B117:B119"/>
    <mergeCell ref="A120:A122"/>
    <mergeCell ref="B120:B122"/>
  </mergeCells>
  <pageMargins left="0.70866141732283472" right="0.70866141732283472" top="0.74803149606299213" bottom="0.74803149606299213" header="0.31496062992125984" footer="0.31496062992125984"/>
  <pageSetup paperSize="8" scale="76" fitToHeight="5" orientation="landscape" r:id="rId1"/>
  <rowBreaks count="5" manualBreakCount="5">
    <brk id="13" max="16383" man="1"/>
    <brk id="30" max="16383" man="1"/>
    <brk id="45" max="16383" man="1"/>
    <brk id="69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полная версия</vt:lpstr>
      <vt:lpstr>краткая</vt:lpstr>
      <vt:lpstr>краткая!Заголовки_для_печати</vt:lpstr>
      <vt:lpstr>'полная версия'!Заголовки_для_печати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2022-12-06T11:11:36Z</dcterms:modified>
</cp:coreProperties>
</file>