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3"/>
  </bookViews>
  <sheets>
    <sheet name="Приложение 1 " sheetId="8" r:id="rId1"/>
    <sheet name="Приложение 2" sheetId="5" r:id="rId2"/>
    <sheet name="Приложение 3" sheetId="7" r:id="rId3"/>
    <sheet name="Приложение 4" sheetId="4" r:id="rId4"/>
  </sheets>
  <definedNames>
    <definedName name="Z_49073D5B_AA95_4311_8E5E_84CAB74E7208_.wvu.PrintTitles" localSheetId="0" hidden="1">'Приложение 1 '!$A$4:$HW$9</definedName>
    <definedName name="Z_49073D5B_AA95_4311_8E5E_84CAB74E7208_.wvu.PrintTitles" localSheetId="1" hidden="1">'Приложение 2'!$A$6:$HW$11</definedName>
    <definedName name="Z_49073D5B_AA95_4311_8E5E_84CAB74E7208_.wvu.PrintTitles" localSheetId="2" hidden="1">'Приложение 3'!$A$6:$HV$11</definedName>
    <definedName name="Z_49073D5B_AA95_4311_8E5E_84CAB74E7208_.wvu.PrintTitles" localSheetId="3" hidden="1">'Приложение 4'!$A$10:$IC$16</definedName>
    <definedName name="Z_49073D5B_AA95_4311_8E5E_84CAB74E7208_.wvu.Rows" localSheetId="0" hidden="1">'Приложение 1 '!#REF!</definedName>
    <definedName name="Z_49073D5B_AA95_4311_8E5E_84CAB74E7208_.wvu.Rows" localSheetId="1" hidden="1">'Приложение 2'!#REF!</definedName>
    <definedName name="Z_49073D5B_AA95_4311_8E5E_84CAB74E7208_.wvu.Rows" localSheetId="2" hidden="1">'Приложение 3'!#REF!</definedName>
    <definedName name="Z_49073D5B_AA95_4311_8E5E_84CAB74E7208_.wvu.Rows" localSheetId="3" hidden="1">'Приложение 4'!#REF!</definedName>
    <definedName name="Z_AFA25763_8CF8_49A5_AE3C_19592ED0055F_.wvu.PrintTitles" localSheetId="0" hidden="1">'Приложение 1 '!$A$4:$HW$9</definedName>
    <definedName name="Z_AFA25763_8CF8_49A5_AE3C_19592ED0055F_.wvu.PrintTitles" localSheetId="1" hidden="1">'Приложение 2'!$A$6:$HW$11</definedName>
    <definedName name="Z_AFA25763_8CF8_49A5_AE3C_19592ED0055F_.wvu.PrintTitles" localSheetId="2" hidden="1">'Приложение 3'!$A$6:$HV$11</definedName>
    <definedName name="Z_AFA25763_8CF8_49A5_AE3C_19592ED0055F_.wvu.PrintTitles" localSheetId="3" hidden="1">'Приложение 4'!$A$10:$IC$16</definedName>
    <definedName name="_xlnm.Print_Titles" localSheetId="1">'Приложение 2'!$6:$11</definedName>
    <definedName name="_xlnm.Print_Titles" localSheetId="2">'Приложение 3'!$6:$11</definedName>
    <definedName name="_xlnm.Print_Titles" localSheetId="3">'Приложение 4'!$10:$15</definedName>
    <definedName name="_xlnm.Print_Area" localSheetId="0">'Приложение 1 '!$A$1:$K$32</definedName>
    <definedName name="_xlnm.Print_Area" localSheetId="1">'Приложение 2'!$A$1:$D$74</definedName>
    <definedName name="_xlnm.Print_Area" localSheetId="2">'Приложение 3'!$A$1:$D$36</definedName>
    <definedName name="_xlnm.Print_Area" localSheetId="3">'Приложение 4'!$A$1:$J$395</definedName>
  </definedNames>
  <calcPr calcId="125725"/>
</workbook>
</file>

<file path=xl/calcChain.xml><?xml version="1.0" encoding="utf-8"?>
<calcChain xmlns="http://schemas.openxmlformats.org/spreadsheetml/2006/main">
  <c r="E23" i="8"/>
  <c r="D23"/>
  <c r="C23"/>
  <c r="H21"/>
  <c r="H19"/>
  <c r="H10"/>
  <c r="C56" i="5"/>
  <c r="C47" s="1"/>
  <c r="C49"/>
  <c r="C34"/>
  <c r="C29"/>
  <c r="C28" s="1"/>
  <c r="C26" s="1"/>
  <c r="C38" s="1"/>
  <c r="C44"/>
  <c r="C30" i="7"/>
  <c r="C23"/>
  <c r="C12"/>
  <c r="C68" i="5"/>
  <c r="C63"/>
  <c r="C45"/>
  <c r="C42" s="1"/>
  <c r="C18"/>
  <c r="C13"/>
  <c r="G368" i="4"/>
  <c r="H368" s="1"/>
  <c r="G355"/>
  <c r="H355"/>
  <c r="G342"/>
  <c r="H342" s="1"/>
  <c r="D329"/>
  <c r="G329"/>
  <c r="H329"/>
  <c r="G327"/>
  <c r="G313"/>
  <c r="H313"/>
  <c r="G312"/>
  <c r="G310"/>
  <c r="G308"/>
  <c r="G292"/>
  <c r="H292"/>
  <c r="G290"/>
  <c r="G287"/>
  <c r="G284"/>
  <c r="G282"/>
  <c r="G279"/>
  <c r="G276"/>
  <c r="G274"/>
  <c r="G271"/>
  <c r="G268"/>
  <c r="G266"/>
  <c r="G264"/>
  <c r="G247"/>
  <c r="H247" s="1"/>
  <c r="D245"/>
  <c r="G245"/>
  <c r="H245"/>
  <c r="G243"/>
  <c r="G242"/>
  <c r="G229"/>
  <c r="G216"/>
  <c r="G209"/>
  <c r="H204"/>
  <c r="H171"/>
  <c r="E171"/>
  <c r="E141" s="1"/>
  <c r="E381" s="1"/>
  <c r="G165"/>
  <c r="D165"/>
  <c r="C165"/>
  <c r="G157"/>
  <c r="C157"/>
  <c r="G148"/>
  <c r="F143"/>
  <c r="F141"/>
  <c r="F381" s="1"/>
  <c r="E143"/>
  <c r="D143"/>
  <c r="D141" s="1"/>
  <c r="D381" s="1"/>
  <c r="C143"/>
  <c r="C141"/>
  <c r="C381" s="1"/>
  <c r="H127"/>
  <c r="G125"/>
  <c r="C125"/>
  <c r="H108"/>
  <c r="H91"/>
  <c r="G90"/>
  <c r="D90"/>
  <c r="G87"/>
  <c r="D87"/>
  <c r="G86"/>
  <c r="C86"/>
  <c r="H72"/>
  <c r="H56"/>
  <c r="G37"/>
  <c r="H32"/>
  <c r="G25"/>
  <c r="H20"/>
  <c r="H18"/>
  <c r="C36" i="7"/>
  <c r="G143" i="4"/>
  <c r="G141" s="1"/>
  <c r="H143"/>
  <c r="C73" i="5" l="1"/>
  <c r="H141" i="4"/>
  <c r="H381" s="1"/>
  <c r="G381"/>
</calcChain>
</file>

<file path=xl/sharedStrings.xml><?xml version="1.0" encoding="utf-8"?>
<sst xmlns="http://schemas.openxmlformats.org/spreadsheetml/2006/main" count="551" uniqueCount="411">
  <si>
    <t>• 69 918,28 руб. - работа не проводилась  (текущая ДЗ)</t>
  </si>
  <si>
    <t xml:space="preserve">• 4 754 958,66 руб. - претензионная работа </t>
  </si>
  <si>
    <t xml:space="preserve">• 3 129 114,17 руб. - вынесено судебных решений о взыскании задолженности </t>
  </si>
  <si>
    <t xml:space="preserve">• 2 975 318,75 руб. - направлены исполнительные листы судебным приставам </t>
  </si>
  <si>
    <t>• 807 972,88 руб. - работа не проводилась (претензионная работа не описана - ДЗ сроком более 3-х месяцев 600 000,01 руб.; текущая ДЗ 207 972,87 руб.)</t>
  </si>
  <si>
    <t>• 504 927,10 руб. - направлены исполнительные листы судебным приставам  31.03.2010г.</t>
  </si>
  <si>
    <t>• 2 000 000,00 руб. - вынесено судебное решение о взыскании долга с ООО "Янтарь"10.05.2011г., исполнительный лист направлен в ОСП по г.Сургут</t>
  </si>
  <si>
    <t>• 99 782,87 руб. - задолженность признанная нереальной к взысканию  в сумме  (подготовлен пакет документов на списание)</t>
  </si>
  <si>
    <t xml:space="preserve">• 1 068 139,07 руб. - направлены исполнительные листы судебным приставам </t>
  </si>
  <si>
    <t xml:space="preserve">• 87 265,91 руб. - вынесено судебных решений </t>
  </si>
  <si>
    <t xml:space="preserve">• 152 559,66 руб. - иски будут направлены в суд в 4 квартале 2012 года </t>
  </si>
  <si>
    <t xml:space="preserve">2. Распоряжении Администрации г. Сургута от 4 июня 2008 г. N 1528
"Об утверждении регламента взаимодействия структурных подразделений
Администрации города в делах о банкротстве и в процедурах банкротства" </t>
  </si>
  <si>
    <t xml:space="preserve">
</t>
  </si>
  <si>
    <t>3. Постановлении Администрации г. Сургута от 5 июня 2007 г. N 1683
"О списании задолженности перед бюджетом города Сургута по неналоговым
видам доходов за аренду земельных участков"</t>
  </si>
  <si>
    <t>1.  Постановлении Правительства Ханты-Мансийского АО - Югры от 29 ноября 2007 г. N 293-п "О порядке принятия решения о признании безнадежной к взысканию задолженности перед Ханты-Мансийским автономным округом - Югрой и о её списании"</t>
  </si>
  <si>
    <t>на % увеличения (+), уменьшения(-) по отношению к ДЗ на 01.01.2012г.</t>
  </si>
  <si>
    <t>1)  поступления доходов по договорам социального найма, осуществляется от организаций в бюджет города,  по мере поступления денежных средств от населения. В связи с неплатежами населения организации (например РКЦ, УК и т.п.) не имеют возможности своевременно погашать задолженность в полном объеме. Разработан механизм и определен ряд мероприятий, направленных на взыскание образовавшейся задолженности сроком более 6 месяцев;</t>
  </si>
  <si>
    <t xml:space="preserve">  -84 471,71*</t>
  </si>
  <si>
    <t>*</t>
  </si>
  <si>
    <t>(-) 74 625,52 тыс.руб. - списана с учёта, как нереальная к взысканию, подробная расшифровка по контрагентам в Приложении 2</t>
  </si>
  <si>
    <t>74 625,52**</t>
  </si>
  <si>
    <t>**</t>
  </si>
  <si>
    <t>(+) 23 428,07 тыс.руб. (Администрация города, в т.ч  22 851,63 тыс.руб. и   576,44 тыс.руб.)</t>
  </si>
  <si>
    <t>Списано ДЗ за 9 месяцев 2012г.</t>
  </si>
  <si>
    <t>Нормативный акт о списании задолженности в размере отказанной Арбитражным судом (требования о взыскании неустойки подлежат оставлению без удовлетворения). Выдержки из Решения АС "С учётом изложенного, суд приходит к выводу о том, что договор заключен в нарушении порядка, предусмотренного Законом о рекламе… Учитывая, что договор является недействительным, суд квалифицирует рассматриваемые правоотношения сторон как обязательства вследствие неосновательного обогащения, которые регламентируются нормами главы 60 ГК РФ...."</t>
  </si>
  <si>
    <t>Нормативный акт о списании задолженности в размере отказанной Арбитражным судом (требования о взыскании неустойки подлежат оставлению без удовлетворения частично)</t>
  </si>
  <si>
    <t>Нормативный акт о списании задолженности в размере отказанной Арбитражным судом (требования о взыскании основного долга не подлежат удовлетворению) Выдержки из решения "Учитывая, что истец не представил доказательств согласования всех существенных условий договора, суд признает его незаключённым...Вследствии чего, требования о взыскании с ответчика ... в том числе 500 00 рублей основного долга ...не подлежат удовлетворению."</t>
  </si>
  <si>
    <t>Нормативный акт о списании задолженности в размере отказанной Арбитражным судом (требования о взыскании неустойки подлежат оставлению без удовлетворения частично). Выдержки из решения суда "сведения, содержащиеся в актах не могут являтся достоверными, в связи с чем не принимаютс судом аппеляционной инстанции в качестве доказательств неисполнения ответчиком обязанностей по демонтажу рекламных конструкций.."</t>
  </si>
  <si>
    <t>ВСЕГО по разделу I списанная с учёта ДЗ:</t>
  </si>
  <si>
    <t>Готовится пакет документов на списание ДЗ (все принятые допустимые законом меры по отысканию имущества должников оказались безрезультатными)</t>
  </si>
  <si>
    <t>ВСЕГО пог разделу II  по главным администраторам доходов:</t>
  </si>
  <si>
    <t>Сумма</t>
  </si>
  <si>
    <t>• 2 289,59 тыс.руб. - направлены исполнительные листы в ОСП</t>
  </si>
  <si>
    <t>•  700,00 тыс.руб. - направлены иски в суд 29.08.2011 о взыскании задолженности с ООО "Спецкомтрест", 13.08.2012 АС отказал Администрации в удовлетворении иска. 02.10.2012г.  суд направлена апелляционная жалоба от Администрации (заседание назначено на 15.11.2012г.)</t>
  </si>
  <si>
    <t>•  440,00 тыс.руб. - направлены исполнительные листы судебным приставам февраль 2012г.( 200 000,00 руб. - ООО "Климат-Трейд"; 240 000,00 руб. - ООО "Юстас")</t>
  </si>
  <si>
    <t>•  20,65 тыс.руб. - в правовое управлении Администрации города направлены пакеты документов</t>
  </si>
  <si>
    <t xml:space="preserve">•  26,88 тыс.руб. - направлены исполнительные  листы судебным приставам </t>
  </si>
  <si>
    <t>• 55,54 тыс.руб. - направлены исполнительные листы в ОСП</t>
  </si>
  <si>
    <t>• 99,78 тыс.руб. - задолженность признанная нереальной к взысканию  в сумме  (подготовлен пакет документов на списание)</t>
  </si>
  <si>
    <t xml:space="preserve">• 1 068,14 тыс.руб. - направлены исполнительные листы судебным приставам </t>
  </si>
  <si>
    <t xml:space="preserve">• 152,56 тыс.руб. - иски будут направлены в суд в 4 квартале 2012 года </t>
  </si>
  <si>
    <t>Задолженность населения за жилищно- коммунальные услуги (принятая от управляющих компаний)</t>
  </si>
  <si>
    <t>ИТОГО ДЗ сроком более 3-х лет:</t>
  </si>
  <si>
    <t>Нормативный акт о списании задолженности в размере отказанной Арбитражным судом (требования о взыскании неустойки подлежат удовлетворения частично). В связи с тем что ДАиГ упущено время (действие договора закончилось 31.12.2006г.) и иск заявлен только в августе 2011 года, судом заявленные требования удовлетворены частично - исключая период неосновательного обогащения за 2007-2010гг.</t>
  </si>
  <si>
    <t>• (-) 757,50 тыс.руб. разница между общей суммой уменьшения ДЗ и списанной с учёта</t>
  </si>
  <si>
    <t>(-) 84 471,71 тыс.руб. - разница суммы уменьшения ДЗ, состоящая из:</t>
  </si>
  <si>
    <t>Сумма увеличения(+), уменьшения (-) ДЗ по отношению к ДЗ на 01.01.2012г.</t>
  </si>
  <si>
    <t>(-)  9 846,19 тыс.руб. - разница между суммой общей ДЗ и списанной с учёта, в т.ч.:</t>
  </si>
  <si>
    <t>(-) 757,50 тыс.руб (разница между общей суммой уменьшения ДЗ и списанной с учёта по ДАиГ)</t>
  </si>
  <si>
    <t>(-) 32 516,76 тыс.руб. (разница между общей суммой уменьшения ДЗ и списанной с учёта по ДИЗО)</t>
  </si>
  <si>
    <t>•  39,09 тыс.руб. - направлены запросы в УФМС РФ по г.Сургут</t>
  </si>
  <si>
    <t>•  19,65 тыс.руб. - вынесены судебные решения</t>
  </si>
  <si>
    <t xml:space="preserve">Решение Арбитражного суда от 04.08.2009 об удовлетворении исковых требований Администрации города к ЗАО "Домостроительный комбинат" в сумме 200 000 рублей. 29.09.2009 возбуждено исполнительное производство, 28.10.2009 окончено исполнительное производство по причине исполнения требования. Денежные средства были перечислены ошибочно в ДИЗО. 12.11.2010 произведен возврат денежных средств с лицевого счета ДИЗО в ОСП по г.Сургуту. 28.06.2011 в адрес департамента перечислен долг в сумме 100 000 рублей. 07.11.2011, 31.01.2012 департамент архитектуры обращался в ОСП по г.Сургуту с просьбой об исполнении требования. Письменный ответ не поступил. Судебный пристав- исполнитель А.А. Луц дала устную информацию о том, что счет должника закрыт. 19.06.2012 департаментом направлены документы по данному делу в правовое управление. Рассматривается возможность взыскания задолженности в судебном порядке. </t>
  </si>
  <si>
    <t>•  2 000,00 тыс.руб. - вынесено судебное решение 23.01.2012  о взыскании с СГООВИА "Саланг". Данное предприятие ликвидируется. Направлено уведомление о включении в реестр требований кредиторов Администрацию</t>
  </si>
  <si>
    <t xml:space="preserve">• 87,27 тыс.руб. - вынесены судебные решения </t>
  </si>
  <si>
    <t>Задолженность населения за жилищно-коммунальные услуги (задолженность по коммунальным услугам, принятая от управляющих компаний по решению Администрации)</t>
  </si>
  <si>
    <t xml:space="preserve">4. Приказах Министерства финансов Российской Федерации от 06.12.2010 № 162н «Об утверждении Плана счетов бюджетного учета и Инструкции по его применению», от 01.12.2010 № 157н «Об утверждении Единого плана счетов бухгалтерского учета для органов государственной власти (государственных органов), органов местного самоуправления, органов управления государственными внебюджетными фондами, государственных академий наук, государственных (муниципальных) учреждений и Инструкции по его применению»
</t>
  </si>
  <si>
    <t>Прочие доходы от компенсации затрат бюджетов городских округов (физ.лица - ремонт кровли, обрушевщейся в результате перепланировки)</t>
  </si>
  <si>
    <t>Прочие доходы от компенсации затрат бюджетов городских округов (физ.лица, юридические лица - возмещение затрат по оплате гос.пошлины)</t>
  </si>
  <si>
    <t>Доходы получаемые в виде арендной платы за земельные участки, из них:</t>
  </si>
  <si>
    <t>ОАО "СМП-330"</t>
  </si>
  <si>
    <t>ЗАО "Каролла Групп"</t>
  </si>
  <si>
    <t>Сургутский ВФРЖС "Новый дом"</t>
  </si>
  <si>
    <t>ОАО "Спорттовары"</t>
  </si>
  <si>
    <t>Прочие</t>
  </si>
  <si>
    <t>Доходы получаемые в виде арендной платы за муниципальное имущество, из них:</t>
  </si>
  <si>
    <t xml:space="preserve">ЗАО "Стройпартнёр" </t>
  </si>
  <si>
    <t>ООО "СУРГУТМОТОРС"</t>
  </si>
  <si>
    <t xml:space="preserve">ОАО "СМП-330" </t>
  </si>
  <si>
    <t>ООО "Полипрофиль"</t>
  </si>
  <si>
    <t xml:space="preserve">Сургутский ВФРЖС "Новый дом" </t>
  </si>
  <si>
    <t>ОАО ПСК "СИБПРОЕКТСТРОЙ"</t>
  </si>
  <si>
    <t>ОАО "Крупнопанельное домостроение"</t>
  </si>
  <si>
    <t xml:space="preserve"> Готовятся запросы на СГМУП РКЦ ЖКХ о предоставлении информации о необходимости расщеплении денежных средств поступивших от населения за социальный найм</t>
  </si>
  <si>
    <t>Примечание:</t>
  </si>
  <si>
    <t xml:space="preserve"> I. Нормативные акты о списании ДЗ основываются на:</t>
  </si>
  <si>
    <r>
      <t>Информация о ДЗ сроком более 3-х лет</t>
    </r>
    <r>
      <rPr>
        <sz val="10"/>
        <color indexed="8"/>
        <rFont val="Times New Roman"/>
        <family val="1"/>
        <charset val="204"/>
      </rPr>
      <t xml:space="preserve"> (1% от общей суммы ДЗ)</t>
    </r>
  </si>
  <si>
    <t>I. Раздел. Списанная с учёта нереальная к взысканию задолженность, которая отнесена на забалансовые счета</t>
  </si>
  <si>
    <t>II. Раздел. Признанная, но не списанная с учёта нереальная к взысканию задолженность (2,68% от общей ДЗ)</t>
  </si>
  <si>
    <t xml:space="preserve">  II. Информацию по дебиторской задолженности, отнесённую на забалансовые счета, как просроченную, отражают в годовой отчётности.</t>
  </si>
  <si>
    <t>• (-) 73 140,18 тыс. руб.  за счёт списания ДЗ по причинам:
1)  отказанной Арбитражном судом (если подлежащая уплате неустойка явно несоразмерна последствиям нарушения обязательства, суд вправе уменьшить ее размер);
2)  в связи с ликвидацией или банкротством предприятий (признании безнадежной к взысканию и списанию задолженности перед местным бюджетом).</t>
  </si>
  <si>
    <t>• (-) 908,9 тыс.руб. за счёт списания ДЗ  по причине отказанной Арбитражном судом (если подлежащая уплате неустойка явно несоразмерна последствиям нарушения обязательства, суд вправе уменьшить ее размер)</t>
  </si>
  <si>
    <t>II.</t>
  </si>
  <si>
    <t>(-) 74 625,52 тыс.руб. - дебиторская задолженность, списанная с учёта и отнесённая на забалансовые счета, как просроченная, отражается в годовой отчётности.</t>
  </si>
  <si>
    <t>Информация о сумме уменьшения ДЗ за 9 месяцев  2012 года</t>
  </si>
  <si>
    <r>
      <rPr>
        <sz val="11"/>
        <color indexed="10"/>
        <rFont val="Times New Roman"/>
        <family val="1"/>
        <charset val="204"/>
      </rPr>
      <t>Примечание:</t>
    </r>
    <r>
      <rPr>
        <sz val="11"/>
        <color indexed="8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 xml:space="preserve">  I.</t>
    </r>
  </si>
  <si>
    <t>908,90**</t>
  </si>
  <si>
    <t>576,44**</t>
  </si>
  <si>
    <t xml:space="preserve"> тыс.руб.</t>
  </si>
  <si>
    <t>(-) 0,2%</t>
  </si>
  <si>
    <t>(+) 2,7%</t>
  </si>
  <si>
    <t>(-) 12,5%</t>
  </si>
  <si>
    <t>• (-) 32 516,76 тыс.руб. разница между общей суммой уменьшения ДЗ и списанной с учёта</t>
  </si>
  <si>
    <t xml:space="preserve">Сводная информация о состоянии дебиторской задолженности  главных администраторов  доходов бюджета города </t>
  </si>
  <si>
    <t>по состоянию на 01 октября 2012 года</t>
  </si>
  <si>
    <t>№ п/п</t>
  </si>
  <si>
    <t>Вид задолженности</t>
  </si>
  <si>
    <t>Дебиторская задолженность на начало текущего финансового года на 01.01.2012г.</t>
  </si>
  <si>
    <t>Движение за отчетный период</t>
  </si>
  <si>
    <t>Дебиторская задолженность на отчетную дату текущего финансового года на 01.10.2012г.</t>
  </si>
  <si>
    <t>Показатель увеличения(+), уменьшения (-) ДЗ</t>
  </si>
  <si>
    <t>Примечание</t>
  </si>
  <si>
    <t xml:space="preserve">Начислено </t>
  </si>
  <si>
    <t>Оплачено</t>
  </si>
  <si>
    <t>Списано</t>
  </si>
  <si>
    <t>Администрация  города Сургута</t>
  </si>
  <si>
    <t>ВСЕГО:</t>
  </si>
  <si>
    <t>(+) 185%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</si>
  <si>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(предоставление жилого помещения по договору коммерческого найма)</t>
  </si>
  <si>
    <t>(-) 7%</t>
  </si>
  <si>
    <t xml:space="preserve">По данному виду доходов ДЗ на отчётную дату уменьшилась.  Нанимателям имеющим задолженность более 2-х месяцев направляются уведомления с указанием суммы долга и реквизитами для внесения платежей.  Уточняются платежи, числящиеся как невыясненные, в связи с неправильным указанием плательщиками реквизитов. </t>
  </si>
  <si>
    <t>из неё сроком задолженности:</t>
  </si>
  <si>
    <t>до 3-х месяцев</t>
  </si>
  <si>
    <r>
      <t xml:space="preserve">•  42 757,33 </t>
    </r>
    <r>
      <rPr>
        <sz val="10"/>
        <color indexed="8"/>
        <rFont val="Times New Roman"/>
        <family val="1"/>
        <charset val="204"/>
      </rPr>
      <t>руб. - работа не проводилась (текущая ДЗ)</t>
    </r>
  </si>
  <si>
    <t>от 3-х месяцев до 3-х лет</t>
  </si>
  <si>
    <r>
      <t>•  39 127,75</t>
    </r>
    <r>
      <rPr>
        <sz val="10"/>
        <color indexed="8"/>
        <rFont val="Times New Roman"/>
        <family val="1"/>
        <charset val="204"/>
      </rPr>
      <t xml:space="preserve"> руб. - направлены уведомления об имеющейся задолженности и необходимости её погашения Нанимателям </t>
    </r>
  </si>
  <si>
    <r>
      <t xml:space="preserve">•  71 161,64 </t>
    </r>
    <r>
      <rPr>
        <sz val="10"/>
        <color indexed="8"/>
        <rFont val="Times New Roman"/>
        <family val="1"/>
        <charset val="204"/>
      </rPr>
      <t>руб. - в июне-сентябре 2012 года направлено запросов в УФМС РФ по г.Сургут (об установлении места проживания, т.к. по месту регистрации Наниматели не проживают)</t>
    </r>
  </si>
  <si>
    <r>
      <t xml:space="preserve">•  21 790,89 </t>
    </r>
    <r>
      <rPr>
        <sz val="10"/>
        <color indexed="8"/>
        <rFont val="Times New Roman"/>
        <family val="1"/>
        <charset val="204"/>
      </rPr>
      <t>руб. - направлены пакеты документов в правовое управление Администрации города для подачи исковых заявлений</t>
    </r>
  </si>
  <si>
    <t>более 3- лет</t>
  </si>
  <si>
    <r>
      <t xml:space="preserve">•  39 087,11 </t>
    </r>
    <r>
      <rPr>
        <sz val="10"/>
        <color indexed="8"/>
        <rFont val="Times New Roman"/>
        <family val="1"/>
        <charset val="204"/>
      </rPr>
      <t>руб. - направлено запросов в УФМС РФ по г.Сургут</t>
    </r>
  </si>
  <si>
    <r>
      <t xml:space="preserve">•  20 651,72 </t>
    </r>
    <r>
      <rPr>
        <sz val="10"/>
        <color indexed="8"/>
        <rFont val="Times New Roman"/>
        <family val="1"/>
        <charset val="204"/>
      </rPr>
      <t>руб. - в правовое управлении Администрации города направлены пакеты документов</t>
    </r>
  </si>
  <si>
    <r>
      <t>•  19 649,14</t>
    </r>
    <r>
      <rPr>
        <sz val="10"/>
        <color indexed="8"/>
        <rFont val="Times New Roman"/>
        <family val="1"/>
        <charset val="204"/>
      </rPr>
      <t xml:space="preserve"> руб. - вынесено судебных решений </t>
    </r>
  </si>
  <si>
    <r>
      <t xml:space="preserve">•  26 879,00 </t>
    </r>
    <r>
      <rPr>
        <sz val="10"/>
        <color indexed="8"/>
        <rFont val="Times New Roman"/>
        <family val="1"/>
        <charset val="204"/>
      </rPr>
      <t xml:space="preserve">руб. - направлены исполнительные  листы судебным приставам </t>
    </r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</si>
  <si>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(предоставление жилого помещения по договору социального найма)</t>
  </si>
  <si>
    <t>(+) 94%</t>
  </si>
  <si>
    <t>Причины увеличения : 1)  поступления доходов по договорам социального найма, осуществляется от организаций в бюджет города,  по мере поступления денежных средств от населения. В связи с неплатежами населения организации не имеют возможности своевременно погашать задолженность в полном объеме. Разработан механизм и определен ряд мероприятий, направленных на взыскание образовавшейся задолженности сроком более 6 месяцев; 2) в связи с проведением в течении текущего периода 2012 года сверки по договорам социального найма  структурных подразделениях администрации с РКЦ ЖКХ (4180 договоров); 3) ведется претензионная работа организациями с неплательщиками</t>
  </si>
  <si>
    <r>
      <t xml:space="preserve">•  1 628 209,14 </t>
    </r>
    <r>
      <rPr>
        <sz val="10"/>
        <color indexed="8"/>
        <rFont val="Times New Roman"/>
        <family val="1"/>
        <charset val="204"/>
      </rPr>
      <t>руб. - образовалась по СГМУП РКЦ ЖКХ в связи с проведением сверки по договорам социального найма структурных подразделений Администрации с РКЦ, т.к. обязательства по управлению обслуживания жилых помещений (по договорам социального найма) было передано в управление СГМУП РКЦ ЖКХ с 01 января 2012 года</t>
    </r>
  </si>
  <si>
    <r>
      <t>•  2 123 068,29</t>
    </r>
    <r>
      <rPr>
        <sz val="10"/>
        <color indexed="8"/>
        <rFont val="Times New Roman"/>
        <family val="1"/>
        <charset val="204"/>
      </rPr>
      <t xml:space="preserve"> руб. - по СГМУП РКЦ ЖКХ в связи с проведением сверки по договорам социального найма структурных подразделений Администрации с РКЦ, т.к. обязательства по управлению обслуживания жилых помещений (по договорам социального найма) было передано в управление СГМУП РКЦ ЖКХ с 01 января 2012 года</t>
    </r>
  </si>
  <si>
    <r>
      <t xml:space="preserve">•  181 946,97 </t>
    </r>
    <r>
      <rPr>
        <sz val="10"/>
        <color indexed="8"/>
        <rFont val="Times New Roman"/>
        <family val="1"/>
        <charset val="204"/>
      </rPr>
      <t>руб. - направлены иски в суд</t>
    </r>
  </si>
  <si>
    <r>
      <t>•  88 416,09</t>
    </r>
    <r>
      <rPr>
        <sz val="10"/>
        <color indexed="8"/>
        <rFont val="Times New Roman"/>
        <family val="1"/>
        <charset val="204"/>
      </rPr>
      <t xml:space="preserve"> руб. -  направлены исполнительные листы судебным приставам </t>
    </r>
  </si>
  <si>
    <r>
      <t xml:space="preserve">•  408 083,71 </t>
    </r>
    <r>
      <rPr>
        <sz val="10"/>
        <color indexed="8"/>
        <rFont val="Times New Roman"/>
        <family val="1"/>
        <charset val="204"/>
      </rPr>
      <t>руб. - признанная нереальной к взысканию (386244,78 руб. -  в связи  ООО УК ДЕЗ ЦЖР готовятся запросы на СГМУП РКЦ ЖКХ о предоставлении информации о необходимости расщеплении денежных средств поступивших от населения за социальный найм; 21838,93 руб. - готовится пакет документов на списание ДЗ, на основании постановлений об окончании судебного производства, в связи с отсутствием имущества у должников)</t>
    </r>
  </si>
  <si>
    <r>
      <t xml:space="preserve">•  55 543,84 </t>
    </r>
    <r>
      <rPr>
        <sz val="10"/>
        <color indexed="8"/>
        <rFont val="Times New Roman"/>
        <family val="1"/>
        <charset val="204"/>
      </rPr>
      <t xml:space="preserve">руб. - направлены исполнительные листы судебным приставам </t>
    </r>
  </si>
  <si>
    <t>в т.ч.</t>
  </si>
  <si>
    <t>СГМУП РКЦ ЖКХ (социальный найм с 01.01.2012г.)</t>
  </si>
  <si>
    <t>ООО "УК ДЕЗ ВЖР" (социальный найм до 01.01.2012г.</t>
  </si>
  <si>
    <t>ООО "УКДЕЗ ЦЖР" (социальный найм)</t>
  </si>
  <si>
    <t>(+) 37%</t>
  </si>
  <si>
    <t xml:space="preserve">Причина увеличения - увеличение  объема предоставляемых платных услуг. Указанная ДЗ является текущей, за исключением двух контрагентов: ООО УК "Сервис-3" и ИП Бурдин Д.Г., со сроком задолженности свыше 3-х месяцев. </t>
  </si>
  <si>
    <t>ООО УК "Сервис-3" (ДЗ за услуги по техническому надзору за капитальным ремонтом объектов в рамках №185-ФЗ)</t>
  </si>
  <si>
    <t>ИП Бурдин Д.Г. (ДЗ за аренду муниципального имущества - автопавильонов)</t>
  </si>
  <si>
    <t>(+) 68%</t>
  </si>
  <si>
    <t>Увеличение ДЗ произошло по причине несвоевременного поступления денежных средств от получателей услуг. С должниками ведется претензионная работа.</t>
  </si>
  <si>
    <r>
      <t xml:space="preserve">•  136 571,87 </t>
    </r>
    <r>
      <rPr>
        <sz val="10"/>
        <color indexed="8"/>
        <rFont val="Times New Roman"/>
        <family val="1"/>
        <charset val="204"/>
      </rPr>
      <t>руб. - работа не проводилась (текущая ДЗ)</t>
    </r>
  </si>
  <si>
    <r>
      <t xml:space="preserve">•  231 728,67 </t>
    </r>
    <r>
      <rPr>
        <sz val="10"/>
        <color indexed="8"/>
        <rFont val="Times New Roman"/>
        <family val="1"/>
        <charset val="204"/>
      </rPr>
      <t xml:space="preserve">руб. - 15.10.2012 г. отправлена заявка в МКУ "КМЦ" для рассмотрения вопроса о взыскании задолженности;      </t>
    </r>
  </si>
  <si>
    <r>
      <t xml:space="preserve">•  303 957,33 </t>
    </r>
    <r>
      <rPr>
        <sz val="10"/>
        <color indexed="8"/>
        <rFont val="Times New Roman"/>
        <family val="1"/>
        <charset val="204"/>
      </rPr>
      <t>руб. - вынесены судебные решения;</t>
    </r>
  </si>
  <si>
    <r>
      <t xml:space="preserve">•  92 320,79 </t>
    </r>
    <r>
      <rPr>
        <sz val="10"/>
        <color indexed="8"/>
        <rFont val="Times New Roman"/>
        <family val="1"/>
        <charset val="204"/>
      </rPr>
      <t>руб. - письмо №26-02-1091/2 от 14.05.2012 о погашении долга</t>
    </r>
  </si>
  <si>
    <t>более 3-х лет</t>
  </si>
  <si>
    <t>Военный комиссариат (возмещение коммунальных услуг)</t>
  </si>
  <si>
    <t>Ф-л ОАО "Ремонтно-эксплуатационное управление "Екатеринбургский" (возмещение коммунальных услуг - теплоэнергии, горячего водоснабжения за здание военного комиссариата)</t>
  </si>
  <si>
    <t>Ф-л "Тюменский" ОАО "Славянка" (возмещение коммунальных услуг - холодное, горячее водоснабжение - здание военного комиссариата)</t>
  </si>
  <si>
    <t>(+)101%</t>
  </si>
  <si>
    <t>Увеличение произошло за счет заключения новых договоров.</t>
  </si>
  <si>
    <r>
      <t xml:space="preserve">•  4 662 496,11 </t>
    </r>
    <r>
      <rPr>
        <sz val="10"/>
        <color indexed="8"/>
        <rFont val="Times New Roman"/>
        <family val="1"/>
        <charset val="204"/>
      </rPr>
      <t>руб. - работа не проводилась  (текущая ДЗ)</t>
    </r>
  </si>
  <si>
    <r>
      <t xml:space="preserve">•  18 153,96 </t>
    </r>
    <r>
      <rPr>
        <sz val="10"/>
        <color indexed="8"/>
        <rFont val="Times New Roman"/>
        <family val="1"/>
        <charset val="204"/>
      </rPr>
      <t>руб. - вынесено судебных решений о взыскании задолженности;</t>
    </r>
  </si>
  <si>
    <r>
      <t xml:space="preserve">•  2 214 450,01 </t>
    </r>
    <r>
      <rPr>
        <sz val="10"/>
        <color indexed="8"/>
        <rFont val="Times New Roman"/>
        <family val="1"/>
        <charset val="204"/>
      </rPr>
      <t>руб. - направлены исполнительные листы судебным приставам</t>
    </r>
  </si>
  <si>
    <r>
      <t xml:space="preserve">•  3 208 873,07 </t>
    </r>
    <r>
      <rPr>
        <sz val="10"/>
        <color indexed="8"/>
        <rFont val="Times New Roman"/>
        <family val="1"/>
        <charset val="204"/>
      </rPr>
      <t>руб. - задолженность принятая нереальная к взысканию (в т.ч. 1556478,72 руб. Бровко Е.Н.; 1566478,72 руб. Гуров С.М. - продолжается работа о возобновлении исполнительного производства для взыскания задолженности; 75 915,63 руб. - подготавливается пакет документов на списание по  постановлениям об окончании исполнительного производства, в связи с отсутствием имущества у должников)</t>
    </r>
  </si>
  <si>
    <r>
      <t xml:space="preserve">•  19 621,66 </t>
    </r>
    <r>
      <rPr>
        <sz val="10"/>
        <color indexed="8"/>
        <rFont val="Times New Roman"/>
        <family val="1"/>
        <charset val="204"/>
      </rPr>
      <t>руб. - согласно постановлений об окончании ИП долг погашен в полном объёме, однако сумма в доход бюджета не поступала. Ведется работа по уточнению платежей, числящихся как невыясненные.</t>
    </r>
  </si>
  <si>
    <t>ООО "Автоэкспресс" (по результатам проверки КСП - необоснованно выделенная субсидия)</t>
  </si>
  <si>
    <t>ООО "Красносельское агентство "Союзпечать" (нарушение условий контракта)</t>
  </si>
  <si>
    <t>ООО "Наука ОН-ЛАЙН"  (нарушение условий контракта)</t>
  </si>
  <si>
    <t>Бровко Екатерина Николаевна</t>
  </si>
  <si>
    <t>Гуров Сергей Михайлович</t>
  </si>
  <si>
    <t>(+)156%</t>
  </si>
  <si>
    <t>Увеличение ДЗ произошло за счет начисления штрафных санкций за неисполнение условий муниципальных контрактов, а также в связи с несвоевременным поступлением денежных средств от получателей услуг. С должниками ведется претензионная работа.</t>
  </si>
  <si>
    <r>
      <t xml:space="preserve">•  1 878 197,48 </t>
    </r>
    <r>
      <rPr>
        <sz val="10"/>
        <color indexed="8"/>
        <rFont val="Times New Roman"/>
        <family val="1"/>
        <charset val="204"/>
      </rPr>
      <t xml:space="preserve">руб. - направлена претензии 20.09.2012г. </t>
    </r>
  </si>
  <si>
    <r>
      <t xml:space="preserve">•  492 165,23 </t>
    </r>
    <r>
      <rPr>
        <sz val="10"/>
        <color indexed="8"/>
        <rFont val="Times New Roman"/>
        <family val="1"/>
        <charset val="204"/>
      </rPr>
      <t>руб. - постановления об административных правонарушениях направлены заказными письмами нарушителю</t>
    </r>
  </si>
  <si>
    <r>
      <t xml:space="preserve">•  65 227,56 </t>
    </r>
    <r>
      <rPr>
        <sz val="10"/>
        <color indexed="8"/>
        <rFont val="Times New Roman"/>
        <family val="1"/>
        <charset val="204"/>
      </rPr>
      <t>руб. - начисление пени СГМУП "РКЦ ЖКХ" (претензионная работа начнется с 01.01.2013, в связи с проведением сверки структурных подразделений Администрации с РКЦ договоров по соц.найму)</t>
    </r>
  </si>
  <si>
    <r>
      <t xml:space="preserve">•  1 304 282,31 </t>
    </r>
    <r>
      <rPr>
        <sz val="10"/>
        <color indexed="8"/>
        <rFont val="Times New Roman"/>
        <family val="1"/>
        <charset val="204"/>
      </rPr>
      <t xml:space="preserve">руб. - направлены поручения судебным приставам для взыскания административных штрафов </t>
    </r>
  </si>
  <si>
    <r>
      <t xml:space="preserve">•  345 152,89 </t>
    </r>
    <r>
      <rPr>
        <sz val="10"/>
        <color indexed="8"/>
        <rFont val="Times New Roman"/>
        <family val="1"/>
        <charset val="204"/>
      </rPr>
      <t>руб. - направлены исполнительные листы судебным приставам</t>
    </r>
  </si>
  <si>
    <r>
      <t xml:space="preserve">•  278 740,93 </t>
    </r>
    <r>
      <rPr>
        <sz val="10"/>
        <color indexed="8"/>
        <rFont val="Times New Roman"/>
        <family val="1"/>
        <charset val="204"/>
      </rPr>
      <t>руб. - вынесены судебные решения</t>
    </r>
  </si>
  <si>
    <r>
      <t xml:space="preserve">•  299 025,00 </t>
    </r>
    <r>
      <rPr>
        <sz val="10"/>
        <color indexed="8"/>
        <rFont val="Times New Roman"/>
        <family val="1"/>
        <charset val="204"/>
      </rPr>
      <t>руб. - направлены иски в суд</t>
    </r>
  </si>
  <si>
    <r>
      <t xml:space="preserve">•  9 934,66 </t>
    </r>
    <r>
      <rPr>
        <sz val="10"/>
        <color indexed="8"/>
        <rFont val="Times New Roman"/>
        <family val="1"/>
        <charset val="204"/>
      </rPr>
      <t>руб. - в правовом управлении</t>
    </r>
  </si>
  <si>
    <r>
      <t xml:space="preserve">•  31 585,65 </t>
    </r>
    <r>
      <rPr>
        <sz val="10"/>
        <color indexed="8"/>
        <rFont val="Times New Roman"/>
        <family val="1"/>
        <charset val="204"/>
      </rPr>
      <t>руб. - уведомления о получении заказных писем (с постановлениями об административных правонарушениях) не возвращались</t>
    </r>
  </si>
  <si>
    <t>ООО "СКУ" (штрафные санкции за неисполнение муниципальных контрактов)</t>
  </si>
  <si>
    <t>ООО "МанРо" (штрафные санкции за неисполнение условий муниципальных контрактов)</t>
  </si>
  <si>
    <t>(+)816%</t>
  </si>
  <si>
    <t>Увеличение ДЗ произошло за счет заключения договоров на продажу квартир, ранее находившихся в коммерческом найме. Оплата производится в строгом соответствии с графиком и сроков нарушения не выявлено.</t>
  </si>
  <si>
    <t>•  ДЗ текущая</t>
  </si>
  <si>
    <t>Департамент архитектуры и градостроительства Администрации города Сургута</t>
  </si>
  <si>
    <t>(-)15%</t>
  </si>
  <si>
    <t>Прочие поступления от использования имущества, находящегося в собственности городских округов (договоры на установку и эксплуатацию рекламных конструкций)</t>
  </si>
  <si>
    <t>(-) 21%</t>
  </si>
  <si>
    <t xml:space="preserve">Уменьшение ДЗ характеризуется положительной динамикой в связи с проведением претензионной работой, а так же списанием ДЗ  в размере отказанной Арбитражном судом по установленной процедуре, в соответствии с муниципальными правовыми актами. </t>
  </si>
  <si>
    <r>
      <t>•  28 965,54</t>
    </r>
    <r>
      <rPr>
        <sz val="10"/>
        <color indexed="8"/>
        <rFont val="Times New Roman"/>
        <family val="1"/>
        <charset val="204"/>
      </rPr>
      <t xml:space="preserve"> руб. - направлено уведомлений о перечислении задолженности и пени</t>
    </r>
  </si>
  <si>
    <r>
      <t xml:space="preserve">•  840 606,72 </t>
    </r>
    <r>
      <rPr>
        <sz val="10"/>
        <color indexed="8"/>
        <rFont val="Times New Roman"/>
        <family val="1"/>
        <charset val="204"/>
      </rPr>
      <t>руб. - направлены исполнительные листы судебным приставам</t>
    </r>
  </si>
  <si>
    <r>
      <t xml:space="preserve">•  658 293,54 </t>
    </r>
    <r>
      <rPr>
        <sz val="10"/>
        <color indexed="8"/>
        <rFont val="Times New Roman"/>
        <family val="1"/>
        <charset val="204"/>
      </rPr>
      <t>руб. - вынесено судебных решений</t>
    </r>
  </si>
  <si>
    <r>
      <t xml:space="preserve">•  1 136 463,04 </t>
    </r>
    <r>
      <rPr>
        <sz val="10"/>
        <color indexed="8"/>
        <rFont val="Times New Roman"/>
        <family val="1"/>
        <charset val="204"/>
      </rPr>
      <t>руб. - направлены иски в суд</t>
    </r>
  </si>
  <si>
    <r>
      <t xml:space="preserve">•  325 593,89 </t>
    </r>
    <r>
      <rPr>
        <sz val="10"/>
        <color indexed="8"/>
        <rFont val="Times New Roman"/>
        <family val="1"/>
        <charset val="204"/>
      </rPr>
      <t>руб. - направлено уведомлений о перечислении задолженности и пени</t>
    </r>
  </si>
  <si>
    <r>
      <t xml:space="preserve">•  2 289 592,52 </t>
    </r>
    <r>
      <rPr>
        <sz val="10"/>
        <color indexed="8"/>
        <rFont val="Times New Roman"/>
        <family val="1"/>
        <charset val="204"/>
      </rPr>
      <t>руб. - направлены исполнительные листы судебным приставам</t>
    </r>
  </si>
  <si>
    <t>ООО РГ "Идея" (установка и эксплуатация рекламных конструкций)</t>
  </si>
  <si>
    <t>ООО "Ярмарка-Сургут" (установка и эксплуатация рекламных конструкций)</t>
  </si>
  <si>
    <t>ООО "Пирамида" (установка и эксплуатация рекламных конструкций)</t>
  </si>
  <si>
    <t>ООО ТО "Луч"  (установка и эксплуатация рекламных конструкций)</t>
  </si>
  <si>
    <t>ООО "Авангард д-С"  (установка и эксплуатация рекламных конструкций)</t>
  </si>
  <si>
    <t>ЗАО "Карпет"  (установка и эксплуатация рекламных конструкций)</t>
  </si>
  <si>
    <t>ООО "Призма"  (установка и эксплуатация рекламных конструкций)</t>
  </si>
  <si>
    <t>ООО "СМС"  (установка и эксплуатация рекламных конструкций)</t>
  </si>
  <si>
    <t>(+) 102%</t>
  </si>
  <si>
    <t>Увеличение ДЗ по причине несвоевременной оплаты за незаконную установку рекламных конструкций. Ведется претензионная работа.</t>
  </si>
  <si>
    <r>
      <t xml:space="preserve">•  734 165,68 </t>
    </r>
    <r>
      <rPr>
        <sz val="10"/>
        <color indexed="8"/>
        <rFont val="Times New Roman"/>
        <family val="1"/>
        <charset val="204"/>
      </rPr>
      <t>руб. - направлены исполнительные листы судебным приставам февраль-март 2012г. в производство</t>
    </r>
  </si>
  <si>
    <r>
      <t xml:space="preserve">•  202 088,73 </t>
    </r>
    <r>
      <rPr>
        <sz val="10"/>
        <color indexed="8"/>
        <rFont val="Times New Roman"/>
        <family val="1"/>
        <charset val="204"/>
      </rPr>
      <t>руб. - вынесено судебных решений  март-май 2012г.</t>
    </r>
  </si>
  <si>
    <r>
      <t xml:space="preserve">•  1 925,96 </t>
    </r>
    <r>
      <rPr>
        <sz val="10"/>
        <color indexed="8"/>
        <rFont val="Times New Roman"/>
        <family val="1"/>
        <charset val="204"/>
      </rPr>
      <t>руб. - в правовом управлении 27.06.2011г.</t>
    </r>
  </si>
  <si>
    <r>
      <t xml:space="preserve">•  8 470,07 </t>
    </r>
    <r>
      <rPr>
        <sz val="10"/>
        <color indexed="8"/>
        <rFont val="Times New Roman"/>
        <family val="1"/>
        <charset val="204"/>
      </rPr>
      <t>руб. - направлено уведомлений о перечислении задолженности и пени</t>
    </r>
  </si>
  <si>
    <t>ООО "ЮКОН" (неосновательное обогащение за незаконную установку и эксплуатацию рекламных конструкций)</t>
  </si>
  <si>
    <t>ООО "ТО "Луч"  (неосновательное обогащение за незаконную установку и эксплуатацию рекламных конструкций)</t>
  </si>
  <si>
    <t>ЗАО "Карпет"  (неосновательное обогащение за незаконную установку и эксплуатацию рекламных конструкций)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</si>
  <si>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</si>
  <si>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(+) 0%</t>
  </si>
  <si>
    <t>Динамика изменений не наблюдается. Ведется претензионная работа</t>
  </si>
  <si>
    <t>Прочие неналоговые доходы бюджетов городских округов (обязательства по инвестиционным договорам на предоставление земельного участка)</t>
  </si>
  <si>
    <t>(-) 17%</t>
  </si>
  <si>
    <t>Уменьшение ДЗ характеризуется списанием ДЗ (500000,00 руб.)  и переплатой по договору  (-1626,23 руб.)</t>
  </si>
  <si>
    <r>
      <rPr>
        <b/>
        <sz val="10"/>
        <color indexed="8"/>
        <rFont val="Times New Roman"/>
        <family val="1"/>
        <charset val="204"/>
      </rPr>
      <t>• -1 626,23</t>
    </r>
    <r>
      <rPr>
        <sz val="10"/>
        <color indexed="8"/>
        <rFont val="Times New Roman"/>
        <family val="1"/>
        <charset val="204"/>
      </rPr>
      <t xml:space="preserve"> руб. - переплата</t>
    </r>
  </si>
  <si>
    <r>
      <t xml:space="preserve">•  700 000,00 </t>
    </r>
    <r>
      <rPr>
        <sz val="10"/>
        <color indexed="8"/>
        <rFont val="Times New Roman"/>
        <family val="1"/>
        <charset val="204"/>
      </rPr>
      <t>руб. - направлены иски в суд 29.08.2011 о взыскании задолженности с ООО "Спецкомтрест", 13.08.2012 АС отказал Администрации в удовлетворении иска. 02.10.2012г.  суд направлена апелляционная жалоба от Администрации (заседание назначено на 15.11.2012г.)</t>
    </r>
  </si>
  <si>
    <r>
      <t xml:space="preserve">•  2 000 000,00 </t>
    </r>
    <r>
      <rPr>
        <sz val="10"/>
        <color indexed="8"/>
        <rFont val="Times New Roman"/>
        <family val="1"/>
        <charset val="204"/>
      </rPr>
      <t>руб. - вынесено судебных решений 23.01.2012  о взыскании с СГООВИА "Саланг". Данное предприятие ликвидируется. Направлено уведомление о включении в реестр требований кредиторов Администрацию</t>
    </r>
  </si>
  <si>
    <r>
      <t xml:space="preserve">•  440 000,00 </t>
    </r>
    <r>
      <rPr>
        <sz val="10"/>
        <color indexed="8"/>
        <rFont val="Times New Roman"/>
        <family val="1"/>
        <charset val="204"/>
      </rPr>
      <t>руб. - направлены исполнительные листы судебным приставам февраль 2012г.( 200 000,00 руб. - ООО "Климат-Трейд"; 240 000,00 руб. - ООО "Юстас")</t>
    </r>
  </si>
  <si>
    <t>(-) 100%</t>
  </si>
  <si>
    <t>Уменьшение ДЗ в связи с оплатой по договору.</t>
  </si>
  <si>
    <t>Переплата по договору</t>
  </si>
  <si>
    <t>Переплата по договорам</t>
  </si>
  <si>
    <t>Прочие неналоговые доходы бюджетов городских округов</t>
  </si>
  <si>
    <t>Ведется работа по уточнению платежей</t>
  </si>
  <si>
    <t>Департамент имущественных и земельных отношений</t>
  </si>
  <si>
    <t>(-)12%</t>
  </si>
  <si>
    <t>(-) 2%</t>
  </si>
  <si>
    <t xml:space="preserve">Основная причина снижения ДЗ - списание дебиторской задолженности в размере, отказанной Арбитражном судом по установленной процедуре, в соответствии с муниципальными правовыми актами. </t>
  </si>
  <si>
    <t>Трифонов Владимир Владимирович (арендная плата за земельные участки)</t>
  </si>
  <si>
    <t>ООО "ПРОФИ-С" (арендная плата за земельные участки)</t>
  </si>
  <si>
    <t>ОАО "Сургутстройтрест" (арендная плата за земельные участки)</t>
  </si>
  <si>
    <t>ООО "Фараон" (арендная плата за земельные участки)</t>
  </si>
  <si>
    <t>ООО "Сибирский проектный институт" (арендная плата за земельные участки)</t>
  </si>
  <si>
    <t>ООО "Аикс" (арендная плата за земельные участки)</t>
  </si>
  <si>
    <t>ЗАО "АРКОН" (арендная плата за земельные участки)</t>
  </si>
  <si>
    <t>Глотов Владимир Александрович (арендная плата за земельные участки)</t>
  </si>
  <si>
    <t>ЗАО "МБС" (арендная плата за земельные участки)</t>
  </si>
  <si>
    <t>ООО "СТРОЙКАПИТАЛ" (арендная плата за земельные участки)</t>
  </si>
  <si>
    <t>ООО "ВИТЭКС" (арендная плата за земельные участки)</t>
  </si>
  <si>
    <t>(+) 2%</t>
  </si>
  <si>
    <t>ГУП РМ "Торговый дом Мордовия" (доходы от сдачи в аренду имущества)</t>
  </si>
  <si>
    <t>ООО "АХАВА" (доходы от сдачи в аренду имущества)</t>
  </si>
  <si>
    <t>ИП Дубов В.А. (доходы от сдачи имущества в аренду)</t>
  </si>
  <si>
    <t>(-) 882%</t>
  </si>
  <si>
    <t>Основная причина снижения ДЗ - поступление денежных средств от продажи земельных участков, акций, имущества, находящегося в оперативном управлении и находящегося в собственности городских округов</t>
  </si>
  <si>
    <t>Павченко Виталий Фролович (доходы от продажи земельных участков)</t>
  </si>
  <si>
    <t>(+) 8623%</t>
  </si>
  <si>
    <t>Увеличение ДЗ характеризуется пользованием аренды земельных участков без пролангации договорных обязательств.</t>
  </si>
  <si>
    <t>(-) 3%</t>
  </si>
  <si>
    <t>Основная причина снижения ДЗ - поступление денежных средств от муниципальных предприятий.</t>
  </si>
  <si>
    <t>Вынесено судебное решение о взыскании долга с ООО "Янтарь" в размере 2000000,00 руб. 10.05.2011г.  Направлен исполнительный лист в ОСП по г.Сургуту.</t>
  </si>
  <si>
    <t>(-) 61%</t>
  </si>
  <si>
    <t>Основная причина уменьшения суммы ДЗ - списание ДЗ.</t>
  </si>
  <si>
    <t>ИТОГО по главным администраторам доходов:</t>
  </si>
  <si>
    <t>(-) 10%</t>
  </si>
  <si>
    <t>Приложение 1</t>
  </si>
  <si>
    <t>Информация о списанной ДЗ и признанной нереальной к взысканию</t>
  </si>
  <si>
    <t>за 9 месяцев  2012 года</t>
  </si>
  <si>
    <t>тыс.руб.</t>
  </si>
  <si>
    <t>Вид задолженности (контрагент)</t>
  </si>
  <si>
    <t>Причина списания</t>
  </si>
  <si>
    <t>ООО "УК ДЕЗ ВЖР" (социальный найм - задолженность по физическим лицам)</t>
  </si>
  <si>
    <t>Списание ДЗ в соответствии с нормативным актом, на основании прекращения иполнительного производства, в связи с невозможностью установления отделом судебных приставов местонахождения должника или его имущества</t>
  </si>
  <si>
    <t>Административные штрафы (физ.лиц, ИП, юрид.лица)</t>
  </si>
  <si>
    <t>ООО "Спецопторг" (взыскание госпошлины по решению Арбитражногог суда ХМАО-Югры )</t>
  </si>
  <si>
    <t>Списание ДЗ в соответствии с нормативным муниципальным актом, в связи с отсутствием у должника имущества, на которое могло быть обращено взыскание, и все принятые допустимые законом меры по отысканию имущества оказались безрезультатными</t>
  </si>
  <si>
    <t>ООО "РиК" (неосновательное обогащение за незаконную установку и эксплуатацию рекламных конструкций)</t>
  </si>
  <si>
    <t>ООО "Инторгком"  (не исполнение обязательств по договору на инвестирование строительства)</t>
  </si>
  <si>
    <t>Списание ДЗ в соответствии с нормативным актом, на основании ликвидации или банкротства предприятия (признании безнадёжной к взысканию)</t>
  </si>
  <si>
    <t>Списание ДЗ в соответствии с нормативным актом, на основании прекращения исполнительного производства, в связи с невозможностью установления отделом судебных приставов местонахождения должника или его имущества</t>
  </si>
  <si>
    <t>Будет направлено повторное обращение в отдел судебных приставов о возобновление исполнительного производства</t>
  </si>
  <si>
    <t>В связи с ликвидацией или банкротством предприятия, включены в реестр должников</t>
  </si>
  <si>
    <t>Социальный найм (физические лица)</t>
  </si>
  <si>
    <t>в связи со смертью нанимателя, данная ДЗ будет списана</t>
  </si>
  <si>
    <t>Приложение 2</t>
  </si>
  <si>
    <t>ДЗ на 01.01.2012г.</t>
  </si>
  <si>
    <t>ДЗ на 01.10.2012г.</t>
  </si>
  <si>
    <t xml:space="preserve"> (+) 185%</t>
  </si>
  <si>
    <t xml:space="preserve">• (-) 20,6 тыс.руб. по доходам от сдачи в аренду имущества (предоставление жилого помещения по договорам коммерческого найма) </t>
  </si>
  <si>
    <t xml:space="preserve">• (+) на 2 172,2 тыс.руб. по договорам социального найма жилого помещения.  Причины увеличения : </t>
  </si>
  <si>
    <t xml:space="preserve"> 2) в связи с проведением в течении текущего периода 2012 года сверки по договорам социального найма  структурных подразделениях администрации с РКЦ ЖКХ (4180 договоров); </t>
  </si>
  <si>
    <t>• (+) 318,2 тыс.руб. за счёт увеличения предоставляемых платных услуг (сопровождение информационных систем, ТО и администрирование вычислительной техники, технический надзор за капитальным ремонтом объектов, оказание платных услуг по организации питания депутатов и т.п.) - данная ДЗ в основном является текущей ДЗ</t>
  </si>
  <si>
    <t>• (+) 309,1 тыс.руб. по причине несвоевременного поступления средств от получателей услуг (за размещение банкоматов, торговых автоматов, возмещение коммунальных услуг)</t>
  </si>
  <si>
    <t>• (+) 5 076,2 тыс.руб. за счёт начислений, за текущий период,  по нарушениям штрафных санкций (по результатам проверок), возмещение затрат бюджетов (пример - ремонт обрушившейся кровли дома и т.п.)</t>
  </si>
  <si>
    <t>• (+) 2 866,83 тыс.руб. за счёт начисления штрафных санкций за неисполнение условий муниципальных контрактов</t>
  </si>
  <si>
    <t xml:space="preserve">• (+) 12 129,7 тыс.руб. за счёт заключения договоров на продажу квартир, ранее находившихся в коммерческом найме </t>
  </si>
  <si>
    <t xml:space="preserve"> (-) 15%</t>
  </si>
  <si>
    <t>ИТОГО</t>
  </si>
  <si>
    <t xml:space="preserve"> (-) 10%</t>
  </si>
  <si>
    <t>Приложение 3</t>
  </si>
  <si>
    <t>по состоянию на 01.10. 2012 года</t>
  </si>
  <si>
    <t>Главный администратор доходов</t>
  </si>
  <si>
    <t>руб.</t>
  </si>
  <si>
    <t>на % увеличения (+), уменьшения(-) по отношению  к ДЗ на 01.01.2012г.</t>
  </si>
  <si>
    <t>Списано с баланса, на забаланс</t>
  </si>
  <si>
    <t>из них по видам задлженности:</t>
  </si>
  <si>
    <t>1. Доходы от сдачи в аренду имущества, находящегося в оперативном управлении органов управления городских округов и созданных ими учреждений (предоставление жилого помещения по договору коммерческого найма)</t>
  </si>
  <si>
    <t>2. Доходы от сдачи в аренду имущества, находящегося в оперативном управлении органов управления городских округов и созданных ими учреждений (предоставление жилого помещения по договору социального найма)</t>
  </si>
  <si>
    <t xml:space="preserve">3. Прочие доходы от оказания платных услуг (работ) получателями средств бюджетов городских округов (сопровождение ИС, ТО и администрирование вычислительной техники, технический надзор за кап. ремонтом объектов, оказание платных услуг по организации питания депутатов и т.п.) </t>
  </si>
  <si>
    <t>4. Доходы, поступающие в порядке возмещения расходов, понесенных в связи с эксплуатацией имущества городских округов ( за размещение банкоматов, торговых автоматов; возмещение коммунальных услуг (водоотведение, водоснабжение, теплоснабжение)</t>
  </si>
  <si>
    <t xml:space="preserve">5. Прочие доходы от компенсации затрат бюджетов городских округов </t>
  </si>
  <si>
    <t>6. Прочие поступления от денежных взысканий (штрафов) и иных сумм в возмещение ущерба, зачисляемые в бюджеты городских округов (штрафные санкции за неисполнение условий муниципальных контрактов, административные штрафы, пени за несвоевременную оплату за коммерческий наём муниципального жилого помещения)</t>
  </si>
  <si>
    <t>7. Доходы от продажи квартир, находящихся в собственности городских округов (продажа квартир, ранее находившихся в коммерческом найме)</t>
  </si>
  <si>
    <t>1. Прочие поступления от использования имущества, находящегося в собственности городских округов (договоры на установку и эксплуатацию рекламных конструкций)</t>
  </si>
  <si>
    <t>2. Прочие поступления от использования  имущества, находящегося в собственности городских округов (неосновательное обогащение за незаконную установку и эксплуатацию рекламных конструкций)</t>
  </si>
  <si>
    <t>3. Прочие поступления от денежных взысканий (штрафов) и иных сумм в возмещение ущерба, зачисляемые в бюджеты городских округов</t>
  </si>
  <si>
    <t>4. Прочие неналоговые доходы бюджетов городских округов (обязательства по инвестиционным договорам на предоставление земельного участка)</t>
  </si>
  <si>
    <t>5. Прочие доходы от компенсации затрат бюджетов</t>
  </si>
  <si>
    <t>6. Государственная пошлина за выдачу разрешения на установку рекламной конструкции</t>
  </si>
  <si>
    <t>1. Доходы получаемые в виде арендной платы за земельные участки</t>
  </si>
  <si>
    <t>2. Доходы получаемые в виде арендной платы за муниципальное имущество</t>
  </si>
  <si>
    <t>3. Доходы от реализации активов</t>
  </si>
  <si>
    <t>4. Поступление от неосновательного обогащения</t>
  </si>
  <si>
    <t>5. Доходы от перечисления части прибыли муниципальных предприятий</t>
  </si>
  <si>
    <t>6. Суммы принудительного изъятия (штрафы)</t>
  </si>
  <si>
    <t>7. Задолженность населения за Жилищно коммунальные услуги (принятая от управляющих компаний)</t>
  </si>
  <si>
    <t>Приложение 4</t>
  </si>
  <si>
    <t>в т.ч. по контрагентам по данному виду задолженности</t>
  </si>
  <si>
    <t xml:space="preserve">•  решение Арбитражного суда от 04.08.2009 об удовлетворении исковых требований Администрации города к ЗАО "Домостроительный комбинат" в сумме 200 000 рублей. 29.09.2009 возбуждено исполнительное производство, 28.10.2009 окончено исполнительное производство по причине исполнения требования. Денежные средства были перечислены ошибочно в ДИЗО. 12.11.2010 произведен возврат денежных средств с лицевого счета ДИЗО в ОСП по г.Сургуту. 28.06.2011 в адрес департамента перечислен долг в сумме 100 000 рублей. 07.11.2011, 31.01.2012 департамент архитектуры обращался в ОСП по г.Сургуту с просьбой об исполнении требования. Письменный ответ не поступил. Судебный пристав- исполнитель А.А. Луц дала устную информацию о том, что счет должника закрыт. 19.06.2012 департаментом направлены документы по данному делу в правовое управление. Рассматривается возможность взыскания задолженности в судебном порядке. </t>
  </si>
  <si>
    <t xml:space="preserve">•  претензионная работа начнётся с 01.01.2013 года, в связи с проведением процедуры сверок структурных подразделений Администрации с РКЦ, т.к. обязательства по управлению обслуживания жилых помещений (по договорам соц.найма.) переданы с 01.01.2012 года </t>
  </si>
  <si>
    <t xml:space="preserve">•  81 553,99 руб. -  направлены исполнительные листы судебным приставам                                                                    </t>
  </si>
  <si>
    <r>
      <t xml:space="preserve">•  985 519,75 </t>
    </r>
    <r>
      <rPr>
        <sz val="10"/>
        <color indexed="8"/>
        <rFont val="Times New Roman"/>
        <family val="1"/>
        <charset val="204"/>
      </rPr>
      <t>руб. - работа не проводилась (текущая ДЗ)</t>
    </r>
  </si>
  <si>
    <r>
      <t xml:space="preserve">•  191 527,36 </t>
    </r>
    <r>
      <rPr>
        <sz val="10"/>
        <color indexed="8"/>
        <rFont val="Times New Roman"/>
        <family val="1"/>
        <charset val="204"/>
      </rPr>
      <t>руб. - направлены претензионные письма об оплате задолженности</t>
    </r>
  </si>
  <si>
    <t xml:space="preserve">•   связи с отсутствием у должника имущества, меры по отысканию его имущества оказались безрезультатными. Исполнительное производство окончено. В отношении должников правовым управлением Администрации города в срок до 07.11.2012 будет направлено повторное обращение в  службу судебных приставов по ХМАО-Югре о возобновлении исполнительного производства.
</t>
  </si>
  <si>
    <t>• оплата ДЗ производится по графику. Погашение задолженности  в ноябре 2012 года.</t>
  </si>
  <si>
    <t xml:space="preserve">• направлены претензионные письма должникам, в ответ направлены гарантийные письма по погашению задолженности в ближайшее время </t>
  </si>
  <si>
    <t xml:space="preserve">•   150 152,96 руб. -  направлено претензионное письмо исх.№2989 от 15.10.2012 об оплате задолженности. В случае неоплаты до 31.10.2012 года, вопрос будет решаться в судебном порядке. </t>
  </si>
  <si>
    <t xml:space="preserve">•  41 374,40 руб.  -  направлено претензионное письмо исх.№2956 от 11.10.2012 о возврате задолженности в добровольном порядке до 25.10.2012г. В случае отказа документы будут направлены в суд </t>
  </si>
  <si>
    <t xml:space="preserve">•  303 957,33 руб. -  вынесено судебное решение о взыскании задолженности. Исполнительный лист серии АС №004730266 от 24.01.2012г. направлен в УФК, ожидаемое поступление средств в ноябре 2012г. </t>
  </si>
  <si>
    <t>•  92 320,79 руб. -  письмо №26-02-1091/2 от 14.05.2012г. о погашении долга</t>
  </si>
  <si>
    <t xml:space="preserve">•  177 707,33 руб. - заявка  о взыскании суммы направлена в МКУ "КМЦ" 15.10.2012г.                                                                                       </t>
  </si>
  <si>
    <t xml:space="preserve">•  6 021,61 руб.  -  текущая задолженность </t>
  </si>
  <si>
    <t xml:space="preserve">• 26 588,26 руб. -  заявка о взыскании направлена в МКУ "КМЦ" 15.10.2012г. </t>
  </si>
  <si>
    <t xml:space="preserve">•  4 662 496,11 руб.  -  работа не проводилась (ДЗ до 3-х месяцев). Оплата задолженности производится в соответствии с графиком погашения. </t>
  </si>
  <si>
    <t xml:space="preserve">•  287 532,71 руб.  -  направлен исполнительный лист судебным приставам 13.07.2012г. </t>
  </si>
  <si>
    <t>•  257 437,81 руб.  -  направлен исполнительный лист судебным приставам 03.05.2012г.</t>
  </si>
  <si>
    <t>•  1 877 588,48 руб. -  направлена претензия №2677 от 20.09.2012. Подготовлено письмо арбитражному управляющему.</t>
  </si>
  <si>
    <t xml:space="preserve">•  241 740,93 руб. -  получено постановление судебного пристава-исполнителя от 15.05.2012 №4573-74/12/08/86 об окончании исполнительного производства и возвращении исполнительного документа взыскателю. Исполнительный лист будет повторно направлен судебным приставам для дальнейшей работы по взысканию долга. </t>
  </si>
  <si>
    <t>•  299 025,00 руб. - получено Решение Арбитражного суда ХМАО-Югра о принятии искового заявления к производству от 15.08.2012 (Дело № А75-5428/2012. Результативная часть решения от 08.10.2012 - исковые требования истца удовлетворить.</t>
  </si>
  <si>
    <t xml:space="preserve">•  224 458,79 руб.  - вынесено судебных решений 05.03.2012 на взыскание задолженности </t>
  </si>
  <si>
    <t xml:space="preserve">•  61 670,50 руб. -  судебное разбирательство об изменении цены договора </t>
  </si>
  <si>
    <t xml:space="preserve">• 52 966,92 руб. -  работа не проводилась (текущая ДЗ) </t>
  </si>
  <si>
    <t>• 738 564,75 руб. -  направлены исполнительные листы судебным приставам 15.12.2011, 11.09.2012г. Администрацией направлена кассационная жалоба.</t>
  </si>
  <si>
    <t xml:space="preserve">• 291 896,19 руб. - направлены исполнительные листы судебным приставам 06.02.2012 </t>
  </si>
  <si>
    <t>• 446 679,63 руб. - направлены исполнительные листы судебным приставам 16.03.2012</t>
  </si>
  <si>
    <t xml:space="preserve">• 1 032 766,19 руб. - направлены исполнительные листы судебным приставам, 10.06.2011 получен ответ об отсутствии денежных средств у должника, 28.06.2012 направлен повторный запрос. </t>
  </si>
  <si>
    <t xml:space="preserve">•  65 509,01 руб. -  вынесено судебных решений 27.10.2011 о взыскании задолженности, 30.03.2012 в связи с невозможностью установления местонахождения должника и имущества вынесено постановление об окончании производства, 16.07.2012 исп.лист направлен повторно в ОСП. </t>
  </si>
  <si>
    <t>• 397 898,29 руб. -  вынесено судебных решений 29.12.2011 о взыскании задолженности, ответчиком подана аппиляция. Судебное заседание назначено на 29.10.2012г.</t>
  </si>
  <si>
    <t>• 20 839,55 руб. -  материалы на взыскание долга готовятся в правовой отдел</t>
  </si>
  <si>
    <t>• 177 126,52 руб. - направлены исполнительные листы судебным приставам 04.04.2012г.</t>
  </si>
  <si>
    <t>• 180 360 691,03 руб. не описывается т.к. по результатам рабочего совещания - 30.10.2012г., с участием депутата Думы города Сургута Куза Р.Р. Была достигнута договорённость по заполнению табличной формы в отношении должников с задолженностью свыше миллиона рублей, т.к. отразить всю претензионную работу в разбивке по строкам не предоставляется возможным.</t>
  </si>
  <si>
    <t xml:space="preserve">• 169 904,14 руб.  - направлены иски в суд                                                                                 </t>
  </si>
  <si>
    <t xml:space="preserve">•  8 259,01 руб. - направлены уведомления об имеющейся задолженности и  необходимости её погашения  </t>
  </si>
  <si>
    <t xml:space="preserve">•  14 814,28 руб. - задолженность признанная нереальной к взысканию (готовятся документы на списание)  </t>
  </si>
  <si>
    <t xml:space="preserve">•  14 355,00 руб. - направлены иски в суд                                           </t>
  </si>
  <si>
    <t xml:space="preserve">• 26 553,00 руб. - направлены исполнительные листы судебным приставам </t>
  </si>
  <si>
    <t xml:space="preserve">•   6 458,00 руб. - направлены уведомления об имеющейся задолженности и  необходимости её погашения         </t>
  </si>
  <si>
    <t xml:space="preserve">•  352 416,55 руб. - задолженность признанная нереальной к взысканию (в связи с отсутствием специализированного программного обеспечения готовятся запросы на СГМУП РКЦ ЖКХ о предоставлении информации о необходимости расщеплении денежных средств поступивших от населения за социальный найм)                                                                                           </t>
  </si>
  <si>
    <t xml:space="preserve">• 288 660,00 руб. -  направлено уведомление о перечислении задолженности 28.09.2012 </t>
  </si>
  <si>
    <t>• 24 686,46 руб. - претензионная работа 30.08.2012г.</t>
  </si>
  <si>
    <t xml:space="preserve">• 29 547,28 руб. - вынесено судебных решений 19.12.2011, постановление об окончании исполнительного производства с невозможностью установления местонахождения должника, его имущества. Исполнительный лист повторно направлен в ОСП. </t>
  </si>
  <si>
    <t>• 120 439,28 руб. - текущая ДЗ (работа не проводилась)</t>
  </si>
  <si>
    <t xml:space="preserve">• 252 310,73 руб. - в производстве в ОСП по г.Сургут с 02.02.2012г. </t>
  </si>
  <si>
    <t xml:space="preserve">• 150 209,73 руб. - в производстве в ОСП по г.Сургут с 16.03.2012г.  </t>
  </si>
  <si>
    <t xml:space="preserve">• 127 114 440,71 руб. - направлены исполнительные листы судебным приставам </t>
  </si>
  <si>
    <t>• 16 107 211,48 руб. - (в связи с ликвидацией, банкротством предприятия) задолженность признанная нереальной к взысканию</t>
  </si>
  <si>
    <t xml:space="preserve">•  44 129 532,77 руб. - вынесено судебных решений о взыскании задолженности </t>
  </si>
  <si>
    <t xml:space="preserve">•  18 711 958,97 руб.  - направлены иски в суд </t>
  </si>
  <si>
    <t xml:space="preserve">•  66 121 549,80 руб. - документы направлены в правовое управление </t>
  </si>
  <si>
    <t xml:space="preserve">• 132 353 952,15 руб. - ведется претензионная работа </t>
  </si>
  <si>
    <t>•  82 007 546,47 руб. - работа не описывается  (по решению совместного заседания)</t>
  </si>
  <si>
    <t>• 47 371 200,00 руб. - претензионная работа  (арендатор приглашался на заседание рабочей группы 31.10.2012г.)</t>
  </si>
  <si>
    <t xml:space="preserve">• 42 390 484,91 руб. - направлены исполнительные листы судебным  приставам 08.11.2010,  06.04.2012г. </t>
  </si>
  <si>
    <t xml:space="preserve">• 4 298 680,83 руб. - претензионная работа с 05.10.2012г. </t>
  </si>
  <si>
    <t>• 10 255 373,18 руб. - пакет документов направлен в правовое управление 28.05.2012г.  (по исковой работе правовое управление не предоставило информацию)</t>
  </si>
  <si>
    <t>• 1 498 759,17  руб. - работа не проводится  (текущая ДЗ)</t>
  </si>
  <si>
    <t xml:space="preserve">• 8  552 380,20 руб. - направлены исполнительные листы судебным приставам  25.02.2011 года </t>
  </si>
  <si>
    <t>• 1 126 504,02 руб. - претензионная работа (14.08.2012г.  направлены уведомления задолженникам)</t>
  </si>
  <si>
    <t>• 5 405 241,01 руб. - вынесено судебных решений 13.08.2012г. о взыскании задолженности (документы будут напрвлены в ОСП для взыскания задолженности)</t>
  </si>
  <si>
    <t>• 2 726 353,44 руб. - работа не проводилась  (ДЗ текущая)</t>
  </si>
  <si>
    <t xml:space="preserve">• 1 622 298,00 руб. -  направлены исполнительные листы судебным приставам12.01.2009 </t>
  </si>
  <si>
    <t>• 1 103 190,64 руб. - претензионная работа (24.09.2012г.)</t>
  </si>
  <si>
    <t xml:space="preserve">•  4 449 215,69 руб. - пакет документов направлен в правовое управление .06.06.2008г., 21.03.2012г. </t>
  </si>
  <si>
    <t>•  7 387 657,99 руб. - вынесено судебных решений к взысканию суммы задолженности 15.05.2012 года (по исковой работе правовое управление не предоставило информацию)</t>
  </si>
  <si>
    <t>• 210 337,65 руб. - работа не проводилась (ДЗ сроком более 3-х месяцев - после 10.10.2012г. .будут направлены уведомления задолженникам)</t>
  </si>
  <si>
    <t>• 163 136,39 руб. - работа не проводилась (ДЗ задолженность со сроком до 3-х месяцев)</t>
  </si>
  <si>
    <t>• 928 236,42 руб. -  вынесено судебных решений о взыскании задолженности 25.01.2011г., 11.10.2012г.</t>
  </si>
  <si>
    <t>• 4 405 196,49 руб. - направлены исполнительные листы судебным приставам  02.03.2011г.</t>
  </si>
  <si>
    <t>• 2 756 781,52 руб. - направлены исполнительные листы судебным приставам  30.12.2008г.</t>
  </si>
  <si>
    <t>• 1 790 527,12 руб. - претензионная работа  30.05.2012г.</t>
  </si>
  <si>
    <t>• 60 084,37 руб. - работа не проводилась  (текущая ДЗ)</t>
  </si>
  <si>
    <t>•  651 688,18 руб. - вынесено судебных решений о взыскании 19.08.2010г. (информация об исковой деятельности правовым управлением не направлена)</t>
  </si>
  <si>
    <t>• 2 508 830,25 руб. - направлен пакет документов в правовое управление  20.07.2012г.</t>
  </si>
  <si>
    <t>• 253 252,52 руб. - работа не проводилась  (ДЗ сроком до 3-х месяцев)</t>
  </si>
  <si>
    <t>• 1 525 580,90 руб. - вынесено судебных решений о взыскании  26.12.2011г. (по исковой работе правовое управление не предоставило информацию )</t>
  </si>
  <si>
    <t>• 128 567,77 руб. -  претензионная работа 24.09.2012г.</t>
  </si>
  <si>
    <t xml:space="preserve">• 2 142 637,83 руб. - ведется претензионная работа </t>
  </si>
  <si>
    <t>• 743 694,30 руб. - работа не проводилась  (ДЗ текущая)</t>
  </si>
  <si>
    <t xml:space="preserve">• 5 765 492,38 руб. - направлены документы в правовое управление </t>
  </si>
  <si>
    <t xml:space="preserve">• 502 158,76 руб. -  направлены иски в суд </t>
  </si>
  <si>
    <t xml:space="preserve">• 32 886 919,60 руб. - направлены исполнительные листы судебным приставам </t>
  </si>
  <si>
    <t>• 1 190 322,79 руб. -  задолженность признанная нереальной к взысканию (в отношении должника начата процедура банкротства, включены в реестр должников)</t>
  </si>
  <si>
    <t xml:space="preserve">• 7 459 600,58 руб. - ведется претензионная работа </t>
  </si>
  <si>
    <t xml:space="preserve">• 2 341 205,13 руб. - вынесено судебных решений </t>
  </si>
  <si>
    <t>• 3 588 023,94 руб. - документы находятся в правовом управлении с 28.11.2007г.</t>
  </si>
  <si>
    <t>• 659 726,21 руб. - вынесено судебных решений о взыскании задолженности 24.01.2012г.(по исковой работе правовое управление не предоставило информацию)</t>
  </si>
  <si>
    <t>• 303 165,12 руб. - вынесено судебных решений о взыскании задолженности 22.10.2005г. (по исковой работе правовое управление не предоставило информацию)</t>
  </si>
  <si>
    <t>• 1 324 418,22  руб. - претензионная работа</t>
  </si>
  <si>
    <t xml:space="preserve"> % увеличения (+), уменьшения(-) к общей сумме ДЗ на 01.01.2012г.</t>
  </si>
  <si>
    <t>по которой ещё проводится работа по взысканию на сумму 20 816,77 тыс.руб. (2,65% от общей ДЗ)</t>
  </si>
  <si>
    <t>по которой уже готовятся документы на списание на сумму 197,50 тыс.руб. (0,03% от общей ДЗ)</t>
  </si>
  <si>
    <t>73 140,18**</t>
  </si>
  <si>
    <t xml:space="preserve"> (-) 12,5%</t>
  </si>
</sst>
</file>

<file path=xl/styles.xml><?xml version="1.0" encoding="utf-8"?>
<styleSheet xmlns="http://schemas.openxmlformats.org/spreadsheetml/2006/main">
  <numFmts count="1">
    <numFmt numFmtId="164" formatCode="000000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.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8" fillId="0" borderId="0"/>
    <xf numFmtId="0" fontId="9" fillId="0" borderId="0"/>
    <xf numFmtId="0" fontId="1" fillId="0" borderId="0"/>
    <xf numFmtId="9" fontId="2" fillId="0" borderId="0" applyFont="0" applyFill="0" applyBorder="0" applyAlignment="0" applyProtection="0"/>
  </cellStyleXfs>
  <cellXfs count="284">
    <xf numFmtId="0" fontId="0" fillId="0" borderId="0" xfId="0"/>
    <xf numFmtId="0" fontId="3" fillId="0" borderId="0" xfId="0" applyFont="1" applyFill="1"/>
    <xf numFmtId="0" fontId="3" fillId="0" borderId="0" xfId="0" applyFont="1" applyFill="1" applyAlignment="1"/>
    <xf numFmtId="0" fontId="4" fillId="0" borderId="0" xfId="0" applyFont="1" applyFill="1" applyAlignment="1">
      <alignment horizontal="center"/>
    </xf>
    <xf numFmtId="4" fontId="4" fillId="0" borderId="0" xfId="0" applyNumberFormat="1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vertical="center" wrapText="1"/>
    </xf>
    <xf numFmtId="4" fontId="3" fillId="3" borderId="3" xfId="0" applyNumberFormat="1" applyFont="1" applyFill="1" applyBorder="1" applyAlignment="1">
      <alignment vertical="center"/>
    </xf>
    <xf numFmtId="4" fontId="3" fillId="3" borderId="4" xfId="0" applyNumberFormat="1" applyFont="1" applyFill="1" applyBorder="1" applyAlignment="1">
      <alignment vertical="center"/>
    </xf>
    <xf numFmtId="9" fontId="3" fillId="3" borderId="4" xfId="4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vertical="center"/>
    </xf>
    <xf numFmtId="9" fontId="3" fillId="3" borderId="1" xfId="4" applyFont="1" applyFill="1" applyBorder="1" applyAlignment="1">
      <alignment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9" fontId="3" fillId="3" borderId="4" xfId="4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4" fontId="4" fillId="0" borderId="7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vertical="center" wrapText="1"/>
    </xf>
    <xf numFmtId="4" fontId="4" fillId="0" borderId="3" xfId="0" applyNumberFormat="1" applyFont="1" applyFill="1" applyBorder="1" applyAlignment="1">
      <alignment vertical="center"/>
    </xf>
    <xf numFmtId="164" fontId="3" fillId="0" borderId="3" xfId="0" applyNumberFormat="1" applyFont="1" applyFill="1" applyBorder="1" applyAlignment="1">
      <alignment vertical="center" wrapText="1"/>
    </xf>
    <xf numFmtId="4" fontId="3" fillId="0" borderId="3" xfId="0" applyNumberFormat="1" applyFont="1" applyFill="1" applyBorder="1" applyAlignment="1">
      <alignment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vertical="center" wrapText="1"/>
    </xf>
    <xf numFmtId="4" fontId="3" fillId="3" borderId="8" xfId="0" applyNumberFormat="1" applyFont="1" applyFill="1" applyBorder="1" applyAlignment="1">
      <alignment vertical="center"/>
    </xf>
    <xf numFmtId="4" fontId="3" fillId="3" borderId="4" xfId="0" applyNumberFormat="1" applyFont="1" applyFill="1" applyBorder="1" applyAlignment="1">
      <alignment horizontal="center" vertical="center"/>
    </xf>
    <xf numFmtId="0" fontId="3" fillId="3" borderId="9" xfId="0" applyFont="1" applyFill="1" applyBorder="1" applyAlignment="1">
      <alignment vertical="center" wrapText="1"/>
    </xf>
    <xf numFmtId="0" fontId="3" fillId="3" borderId="1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vertical="center"/>
    </xf>
    <xf numFmtId="49" fontId="3" fillId="3" borderId="3" xfId="0" applyNumberFormat="1" applyFont="1" applyFill="1" applyBorder="1" applyAlignment="1">
      <alignment horizontal="left" vertical="center" wrapText="1"/>
    </xf>
    <xf numFmtId="4" fontId="4" fillId="0" borderId="3" xfId="0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4" fontId="3" fillId="3" borderId="3" xfId="0" applyNumberFormat="1" applyFont="1" applyFill="1" applyBorder="1" applyAlignment="1">
      <alignment vertical="center" wrapText="1"/>
    </xf>
    <xf numFmtId="4" fontId="3" fillId="3" borderId="4" xfId="0" applyNumberFormat="1" applyFont="1" applyFill="1" applyBorder="1" applyAlignment="1">
      <alignment horizontal="left" vertical="center"/>
    </xf>
    <xf numFmtId="4" fontId="4" fillId="0" borderId="0" xfId="0" applyNumberFormat="1" applyFont="1" applyFill="1"/>
    <xf numFmtId="0" fontId="3" fillId="3" borderId="1" xfId="0" applyFont="1" applyFill="1" applyBorder="1" applyAlignment="1">
      <alignment horizontal="left" vertical="center"/>
    </xf>
    <xf numFmtId="11" fontId="3" fillId="3" borderId="3" xfId="0" applyNumberFormat="1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" fontId="3" fillId="0" borderId="4" xfId="0" applyNumberFormat="1" applyFont="1" applyFill="1" applyBorder="1" applyAlignment="1">
      <alignment horizontal="right" vertical="center"/>
    </xf>
    <xf numFmtId="0" fontId="6" fillId="0" borderId="0" xfId="0" applyFont="1" applyFill="1"/>
    <xf numFmtId="4" fontId="4" fillId="2" borderId="3" xfId="0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left" vertical="center"/>
    </xf>
    <xf numFmtId="4" fontId="3" fillId="0" borderId="1" xfId="0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vertical="center" wrapText="1"/>
    </xf>
    <xf numFmtId="164" fontId="3" fillId="0" borderId="3" xfId="0" applyNumberFormat="1" applyFont="1" applyFill="1" applyBorder="1" applyAlignment="1">
      <alignment horizontal="left" vertical="center" wrapText="1"/>
    </xf>
    <xf numFmtId="4" fontId="3" fillId="0" borderId="3" xfId="0" applyNumberFormat="1" applyFont="1" applyFill="1" applyBorder="1" applyAlignment="1">
      <alignment horizontal="right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0" xfId="0" applyNumberFormat="1" applyFont="1" applyFill="1"/>
    <xf numFmtId="0" fontId="3" fillId="0" borderId="1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9" fontId="3" fillId="3" borderId="3" xfId="4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7" fillId="0" borderId="5" xfId="0" applyFont="1" applyBorder="1" applyAlignment="1"/>
    <xf numFmtId="0" fontId="7" fillId="0" borderId="1" xfId="0" applyFont="1" applyBorder="1" applyAlignment="1"/>
    <xf numFmtId="0" fontId="0" fillId="0" borderId="5" xfId="0" applyBorder="1" applyAlignment="1"/>
    <xf numFmtId="0" fontId="0" fillId="0" borderId="1" xfId="0" applyBorder="1" applyAlignment="1"/>
    <xf numFmtId="4" fontId="3" fillId="0" borderId="4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4" fontId="3" fillId="3" borderId="4" xfId="0" applyNumberFormat="1" applyFont="1" applyFill="1" applyBorder="1" applyAlignment="1">
      <alignment horizontal="right" vertical="center"/>
    </xf>
    <xf numFmtId="4" fontId="3" fillId="3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/>
    </xf>
    <xf numFmtId="4" fontId="4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4" fillId="0" borderId="12" xfId="0" applyFont="1" applyFill="1" applyBorder="1" applyAlignment="1"/>
    <xf numFmtId="0" fontId="4" fillId="0" borderId="12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164" fontId="3" fillId="0" borderId="13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11" fontId="3" fillId="0" borderId="14" xfId="0" applyNumberFormat="1" applyFont="1" applyFill="1" applyBorder="1" applyAlignment="1">
      <alignment vertical="center" wrapText="1"/>
    </xf>
    <xf numFmtId="4" fontId="3" fillId="0" borderId="8" xfId="0" applyNumberFormat="1" applyFont="1" applyFill="1" applyBorder="1" applyAlignment="1">
      <alignment vertical="center"/>
    </xf>
    <xf numFmtId="3" fontId="4" fillId="0" borderId="1" xfId="0" applyNumberFormat="1" applyFont="1" applyFill="1" applyBorder="1" applyAlignment="1">
      <alignment horizontal="center" vertical="center"/>
    </xf>
    <xf numFmtId="4" fontId="3" fillId="0" borderId="14" xfId="0" applyNumberFormat="1" applyFont="1" applyFill="1" applyBorder="1" applyAlignment="1">
      <alignment vertical="center" wrapText="1"/>
    </xf>
    <xf numFmtId="4" fontId="3" fillId="0" borderId="4" xfId="0" applyNumberFormat="1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left" vertical="center" wrapText="1"/>
    </xf>
    <xf numFmtId="4" fontId="4" fillId="5" borderId="3" xfId="0" applyNumberFormat="1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left" vertical="center" wrapText="1"/>
    </xf>
    <xf numFmtId="164" fontId="3" fillId="0" borderId="5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left" vertical="center" wrapText="1"/>
    </xf>
    <xf numFmtId="4" fontId="10" fillId="5" borderId="3" xfId="0" applyNumberFormat="1" applyFont="1" applyFill="1" applyBorder="1" applyAlignment="1">
      <alignment horizontal="right" wrapText="1"/>
    </xf>
    <xf numFmtId="0" fontId="10" fillId="5" borderId="3" xfId="0" applyFont="1" applyFill="1" applyBorder="1" applyAlignment="1">
      <alignment horizontal="right"/>
    </xf>
    <xf numFmtId="0" fontId="4" fillId="5" borderId="1" xfId="0" applyFont="1" applyFill="1" applyBorder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right"/>
    </xf>
    <xf numFmtId="0" fontId="12" fillId="0" borderId="12" xfId="0" applyFont="1" applyFill="1" applyBorder="1" applyAlignment="1"/>
    <xf numFmtId="0" fontId="12" fillId="0" borderId="12" xfId="0" applyFont="1" applyFill="1" applyBorder="1" applyAlignment="1">
      <alignment horizontal="right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4" fontId="12" fillId="0" borderId="3" xfId="0" applyNumberFormat="1" applyFont="1" applyFill="1" applyBorder="1" applyAlignment="1">
      <alignment horizontal="righ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4" fillId="0" borderId="3" xfId="0" applyFont="1" applyFill="1" applyBorder="1" applyAlignment="1">
      <alignment vertical="center" wrapText="1"/>
    </xf>
    <xf numFmtId="4" fontId="4" fillId="0" borderId="8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wrapText="1"/>
    </xf>
    <xf numFmtId="4" fontId="4" fillId="5" borderId="3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left" vertical="center" wrapText="1"/>
    </xf>
    <xf numFmtId="4" fontId="3" fillId="0" borderId="3" xfId="0" applyNumberFormat="1" applyFont="1" applyFill="1" applyBorder="1" applyAlignment="1">
      <alignment horizontal="left" vertical="center" wrapText="1"/>
    </xf>
    <xf numFmtId="4" fontId="12" fillId="3" borderId="3" xfId="0" applyNumberFormat="1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righ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4" fontId="10" fillId="3" borderId="3" xfId="0" applyNumberFormat="1" applyFont="1" applyFill="1" applyBorder="1" applyAlignment="1">
      <alignment horizontal="righ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right" vertical="center"/>
    </xf>
    <xf numFmtId="4" fontId="4" fillId="0" borderId="5" xfId="0" applyNumberFormat="1" applyFont="1" applyFill="1" applyBorder="1" applyAlignment="1">
      <alignment horizontal="right" vertical="center"/>
    </xf>
    <xf numFmtId="4" fontId="4" fillId="0" borderId="4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64" fontId="3" fillId="0" borderId="4" xfId="0" applyNumberFormat="1" applyFont="1" applyFill="1" applyBorder="1" applyAlignment="1">
      <alignment horizontal="left" vertical="center" wrapText="1"/>
    </xf>
    <xf numFmtId="164" fontId="3" fillId="0" borderId="5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4" fontId="3" fillId="0" borderId="5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/>
    </xf>
    <xf numFmtId="164" fontId="3" fillId="6" borderId="8" xfId="0" applyNumberFormat="1" applyFont="1" applyFill="1" applyBorder="1" applyAlignment="1">
      <alignment horizontal="left" vertical="center" wrapText="1"/>
    </xf>
    <xf numFmtId="164" fontId="3" fillId="6" borderId="11" xfId="0" applyNumberFormat="1" applyFont="1" applyFill="1" applyBorder="1" applyAlignment="1">
      <alignment horizontal="left" vertical="center" wrapText="1"/>
    </xf>
    <xf numFmtId="164" fontId="3" fillId="6" borderId="14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4" fontId="4" fillId="0" borderId="7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right" vertical="center" wrapText="1"/>
    </xf>
    <xf numFmtId="49" fontId="4" fillId="0" borderId="15" xfId="0" applyNumberFormat="1" applyFont="1" applyFill="1" applyBorder="1" applyAlignment="1">
      <alignment horizontal="right" vertical="center" wrapText="1"/>
    </xf>
    <xf numFmtId="49" fontId="4" fillId="0" borderId="13" xfId="0" applyNumberFormat="1" applyFont="1" applyFill="1" applyBorder="1" applyAlignment="1">
      <alignment horizontal="right" vertical="center" wrapText="1"/>
    </xf>
    <xf numFmtId="49" fontId="4" fillId="0" borderId="6" xfId="0" applyNumberFormat="1" applyFont="1" applyFill="1" applyBorder="1" applyAlignment="1">
      <alignment horizontal="right"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49" fontId="4" fillId="0" borderId="9" xfId="0" applyNumberFormat="1" applyFont="1" applyFill="1" applyBorder="1" applyAlignment="1">
      <alignment horizontal="right" vertical="center" wrapText="1"/>
    </xf>
    <xf numFmtId="49" fontId="4" fillId="0" borderId="7" xfId="0" applyNumberFormat="1" applyFont="1" applyFill="1" applyBorder="1" applyAlignment="1">
      <alignment horizontal="right" vertical="center" wrapText="1"/>
    </xf>
    <xf numFmtId="49" fontId="4" fillId="0" borderId="12" xfId="0" applyNumberFormat="1" applyFont="1" applyFill="1" applyBorder="1" applyAlignment="1">
      <alignment horizontal="right" vertical="center" wrapText="1"/>
    </xf>
    <xf numFmtId="49" fontId="4" fillId="0" borderId="10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4" fontId="4" fillId="0" borderId="3" xfId="0" applyNumberFormat="1" applyFont="1" applyFill="1" applyBorder="1" applyAlignment="1">
      <alignment horizontal="right" vertical="center"/>
    </xf>
    <xf numFmtId="4" fontId="3" fillId="0" borderId="3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textRotation="90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49" fontId="3" fillId="3" borderId="8" xfId="0" applyNumberFormat="1" applyFont="1" applyFill="1" applyBorder="1" applyAlignment="1">
      <alignment horizontal="right" vertical="center" wrapText="1"/>
    </xf>
    <xf numFmtId="49" fontId="3" fillId="3" borderId="11" xfId="0" applyNumberFormat="1" applyFont="1" applyFill="1" applyBorder="1" applyAlignment="1">
      <alignment horizontal="right" vertical="center" wrapText="1"/>
    </xf>
    <xf numFmtId="49" fontId="3" fillId="3" borderId="14" xfId="0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vertical="center"/>
    </xf>
    <xf numFmtId="3" fontId="4" fillId="0" borderId="5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right" vertical="center" wrapText="1"/>
    </xf>
    <xf numFmtId="49" fontId="4" fillId="0" borderId="11" xfId="0" applyNumberFormat="1" applyFont="1" applyFill="1" applyBorder="1" applyAlignment="1">
      <alignment horizontal="right" vertical="center" wrapText="1"/>
    </xf>
    <xf numFmtId="49" fontId="4" fillId="0" borderId="14" xfId="0" applyNumberFormat="1" applyFont="1" applyFill="1" applyBorder="1" applyAlignment="1">
      <alignment horizontal="right" vertical="center" wrapText="1"/>
    </xf>
    <xf numFmtId="164" fontId="3" fillId="0" borderId="2" xfId="0" applyNumberFormat="1" applyFont="1" applyFill="1" applyBorder="1" applyAlignment="1">
      <alignment horizontal="left" vertical="center" wrapText="1"/>
    </xf>
    <xf numFmtId="164" fontId="3" fillId="0" borderId="7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4" fontId="3" fillId="0" borderId="4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right" vertical="center"/>
    </xf>
    <xf numFmtId="4" fontId="3" fillId="0" borderId="8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4" fontId="3" fillId="0" borderId="5" xfId="0" applyNumberFormat="1" applyFont="1" applyFill="1" applyBorder="1" applyAlignment="1">
      <alignment vertical="center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vertical="top"/>
    </xf>
    <xf numFmtId="0" fontId="13" fillId="5" borderId="8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1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left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" fontId="10" fillId="0" borderId="4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right" vertical="center"/>
    </xf>
    <xf numFmtId="4" fontId="10" fillId="0" borderId="1" xfId="0" applyNumberFormat="1" applyFont="1" applyFill="1" applyBorder="1" applyAlignment="1">
      <alignment horizontal="right" vertical="center"/>
    </xf>
    <xf numFmtId="4" fontId="10" fillId="0" borderId="4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right" vertical="center" wrapText="1"/>
    </xf>
    <xf numFmtId="4" fontId="10" fillId="0" borderId="1" xfId="0" applyNumberFormat="1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/>
    </xf>
    <xf numFmtId="0" fontId="10" fillId="0" borderId="7" xfId="0" applyFont="1" applyFill="1" applyBorder="1" applyAlignment="1">
      <alignment horizontal="right"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4" fontId="3" fillId="0" borderId="5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right" vertical="center" wrapText="1"/>
    </xf>
    <xf numFmtId="4" fontId="3" fillId="0" borderId="7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_ДЗ на 01.10.2012г." xfId="3"/>
    <cellStyle name="Процентный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2"/>
  <sheetViews>
    <sheetView view="pageBreakPreview" topLeftCell="C1" zoomScaleNormal="100" zoomScaleSheetLayoutView="100" workbookViewId="0">
      <selection activeCell="K24" sqref="K24"/>
    </sheetView>
  </sheetViews>
  <sheetFormatPr defaultColWidth="9.42578125" defaultRowHeight="12.75"/>
  <cols>
    <col min="1" max="1" width="3.42578125" style="1" customWidth="1"/>
    <col min="2" max="2" width="23.42578125" style="1" customWidth="1"/>
    <col min="3" max="3" width="11.5703125" style="1" customWidth="1"/>
    <col min="4" max="4" width="12.85546875" style="1" customWidth="1"/>
    <col min="5" max="6" width="12.42578125" style="1" customWidth="1"/>
    <col min="7" max="7" width="11.5703125" style="1" customWidth="1"/>
    <col min="8" max="8" width="12.85546875" style="1" customWidth="1"/>
    <col min="9" max="10" width="11.28515625" style="1" customWidth="1"/>
    <col min="11" max="11" width="75.7109375" style="1" customWidth="1"/>
    <col min="12" max="231" width="9.140625" style="1" customWidth="1"/>
    <col min="232" max="232" width="4.7109375" style="1" customWidth="1"/>
    <col min="233" max="233" width="18.5703125" style="1" customWidth="1"/>
    <col min="234" max="234" width="13" style="1" customWidth="1"/>
    <col min="235" max="235" width="14" style="1" customWidth="1"/>
    <col min="236" max="236" width="13.140625" style="1" customWidth="1"/>
    <col min="237" max="237" width="11.7109375" style="1" customWidth="1"/>
    <col min="238" max="238" width="15.42578125" style="1" customWidth="1"/>
    <col min="239" max="239" width="14.85546875" style="1" customWidth="1"/>
    <col min="240" max="240" width="10.140625" style="1" customWidth="1"/>
    <col min="241" max="241" width="13" style="1" customWidth="1"/>
    <col min="242" max="242" width="11.7109375" style="1" customWidth="1"/>
    <col min="243" max="243" width="13.7109375" style="1" customWidth="1"/>
    <col min="244" max="244" width="13" style="1" customWidth="1"/>
    <col min="245" max="245" width="10.140625" style="1" customWidth="1"/>
    <col min="246" max="246" width="14.7109375" style="1" customWidth="1"/>
    <col min="247" max="247" width="10.5703125" style="1" customWidth="1"/>
    <col min="248" max="248" width="8.5703125" style="1" customWidth="1"/>
    <col min="249" max="249" width="10.7109375" style="1" customWidth="1"/>
    <col min="250" max="250" width="9.140625" style="1" customWidth="1"/>
    <col min="251" max="251" width="11.42578125" style="1" customWidth="1"/>
    <col min="252" max="252" width="8.28515625" style="1" customWidth="1"/>
    <col min="253" max="253" width="11.140625" style="1" customWidth="1"/>
    <col min="254" max="254" width="8.42578125" style="1" customWidth="1"/>
    <col min="255" max="255" width="12" style="1" customWidth="1"/>
    <col min="256" max="256" width="9.42578125" style="1" bestFit="1"/>
    <col min="257" max="16384" width="9.42578125" style="1"/>
  </cols>
  <sheetData>
    <row r="1" spans="1:11">
      <c r="I1" s="86"/>
      <c r="J1" s="86"/>
      <c r="K1" s="86" t="s">
        <v>253</v>
      </c>
    </row>
    <row r="2" spans="1:11">
      <c r="A2" s="193" t="s">
        <v>84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</row>
    <row r="3" spans="1:11" ht="12" customHeight="1">
      <c r="A3" s="87"/>
      <c r="B3" s="87"/>
      <c r="C3" s="87"/>
      <c r="I3" s="88"/>
      <c r="J3" s="88"/>
      <c r="K3" s="88" t="s">
        <v>88</v>
      </c>
    </row>
    <row r="4" spans="1:11" ht="15.95" customHeight="1">
      <c r="A4" s="181" t="s">
        <v>95</v>
      </c>
      <c r="B4" s="197" t="s">
        <v>96</v>
      </c>
      <c r="C4" s="181" t="s">
        <v>273</v>
      </c>
      <c r="D4" s="200" t="s">
        <v>98</v>
      </c>
      <c r="E4" s="201"/>
      <c r="F4" s="202"/>
      <c r="G4" s="200" t="s">
        <v>274</v>
      </c>
      <c r="H4" s="184" t="s">
        <v>46</v>
      </c>
      <c r="I4" s="184" t="s">
        <v>15</v>
      </c>
      <c r="J4" s="184" t="s">
        <v>406</v>
      </c>
      <c r="K4" s="181" t="s">
        <v>101</v>
      </c>
    </row>
    <row r="5" spans="1:11" ht="24" customHeight="1">
      <c r="A5" s="182"/>
      <c r="B5" s="198"/>
      <c r="C5" s="182"/>
      <c r="D5" s="203"/>
      <c r="E5" s="204"/>
      <c r="F5" s="205"/>
      <c r="G5" s="259"/>
      <c r="H5" s="185"/>
      <c r="I5" s="185"/>
      <c r="J5" s="185"/>
      <c r="K5" s="182"/>
    </row>
    <row r="6" spans="1:11" ht="12" customHeight="1">
      <c r="A6" s="182"/>
      <c r="B6" s="198"/>
      <c r="C6" s="182"/>
      <c r="D6" s="181" t="s">
        <v>102</v>
      </c>
      <c r="E6" s="181" t="s">
        <v>103</v>
      </c>
      <c r="F6" s="181" t="s">
        <v>104</v>
      </c>
      <c r="G6" s="259"/>
      <c r="H6" s="185"/>
      <c r="I6" s="185"/>
      <c r="J6" s="185"/>
      <c r="K6" s="182"/>
    </row>
    <row r="7" spans="1:11" ht="9" customHeight="1">
      <c r="A7" s="182"/>
      <c r="B7" s="198"/>
      <c r="C7" s="182"/>
      <c r="D7" s="182"/>
      <c r="E7" s="182"/>
      <c r="F7" s="182"/>
      <c r="G7" s="259"/>
      <c r="H7" s="185"/>
      <c r="I7" s="185"/>
      <c r="J7" s="185"/>
      <c r="K7" s="182"/>
    </row>
    <row r="8" spans="1:11" ht="9" customHeight="1">
      <c r="A8" s="182"/>
      <c r="B8" s="198"/>
      <c r="C8" s="182"/>
      <c r="D8" s="182"/>
      <c r="E8" s="182"/>
      <c r="F8" s="182"/>
      <c r="G8" s="259"/>
      <c r="H8" s="185"/>
      <c r="I8" s="185"/>
      <c r="J8" s="185"/>
      <c r="K8" s="182"/>
    </row>
    <row r="9" spans="1:11" ht="13.5" customHeight="1">
      <c r="A9" s="183"/>
      <c r="B9" s="199"/>
      <c r="C9" s="183"/>
      <c r="D9" s="183"/>
      <c r="E9" s="183"/>
      <c r="F9" s="183"/>
      <c r="G9" s="203"/>
      <c r="H9" s="186"/>
      <c r="I9" s="186"/>
      <c r="J9" s="186"/>
      <c r="K9" s="182"/>
    </row>
    <row r="10" spans="1:11" ht="33.75" customHeight="1">
      <c r="A10" s="260">
        <v>1</v>
      </c>
      <c r="B10" s="151" t="s">
        <v>105</v>
      </c>
      <c r="C10" s="265">
        <v>12299.842490000001</v>
      </c>
      <c r="D10" s="265">
        <v>44047.058620000003</v>
      </c>
      <c r="E10" s="256">
        <v>20618.984840000001</v>
      </c>
      <c r="F10" s="256" t="s">
        <v>87</v>
      </c>
      <c r="G10" s="256">
        <v>35151.480000000003</v>
      </c>
      <c r="H10" s="256">
        <f>SUM(G10-C10)</f>
        <v>22851.63751</v>
      </c>
      <c r="I10" s="253" t="s">
        <v>275</v>
      </c>
      <c r="J10" s="253" t="s">
        <v>90</v>
      </c>
      <c r="K10" s="109" t="s">
        <v>276</v>
      </c>
    </row>
    <row r="11" spans="1:11" ht="29.25" customHeight="1">
      <c r="A11" s="261"/>
      <c r="B11" s="152"/>
      <c r="C11" s="266"/>
      <c r="D11" s="266"/>
      <c r="E11" s="257"/>
      <c r="F11" s="257"/>
      <c r="G11" s="257"/>
      <c r="H11" s="257"/>
      <c r="I11" s="254"/>
      <c r="J11" s="254"/>
      <c r="K11" s="110" t="s">
        <v>277</v>
      </c>
    </row>
    <row r="12" spans="1:11" ht="69.75" customHeight="1">
      <c r="A12" s="261"/>
      <c r="B12" s="152"/>
      <c r="C12" s="266"/>
      <c r="D12" s="266"/>
      <c r="E12" s="257"/>
      <c r="F12" s="257"/>
      <c r="G12" s="257"/>
      <c r="H12" s="257"/>
      <c r="I12" s="254"/>
      <c r="J12" s="254"/>
      <c r="K12" s="110" t="s">
        <v>16</v>
      </c>
    </row>
    <row r="13" spans="1:11" ht="39.75" customHeight="1">
      <c r="A13" s="261"/>
      <c r="B13" s="152"/>
      <c r="C13" s="266"/>
      <c r="D13" s="266"/>
      <c r="E13" s="257"/>
      <c r="F13" s="257"/>
      <c r="G13" s="257"/>
      <c r="H13" s="257"/>
      <c r="I13" s="254"/>
      <c r="J13" s="254"/>
      <c r="K13" s="110" t="s">
        <v>278</v>
      </c>
    </row>
    <row r="14" spans="1:11" ht="58.5" customHeight="1">
      <c r="A14" s="261"/>
      <c r="B14" s="152"/>
      <c r="C14" s="266"/>
      <c r="D14" s="266"/>
      <c r="E14" s="257"/>
      <c r="F14" s="257"/>
      <c r="G14" s="257"/>
      <c r="H14" s="257"/>
      <c r="I14" s="254"/>
      <c r="J14" s="254"/>
      <c r="K14" s="110" t="s">
        <v>279</v>
      </c>
    </row>
    <row r="15" spans="1:11" ht="29.25" customHeight="1">
      <c r="A15" s="261"/>
      <c r="B15" s="152"/>
      <c r="C15" s="266"/>
      <c r="D15" s="266"/>
      <c r="E15" s="257"/>
      <c r="F15" s="257"/>
      <c r="G15" s="257"/>
      <c r="H15" s="257"/>
      <c r="I15" s="254"/>
      <c r="J15" s="254"/>
      <c r="K15" s="110" t="s">
        <v>280</v>
      </c>
    </row>
    <row r="16" spans="1:11" ht="42" customHeight="1">
      <c r="A16" s="261"/>
      <c r="B16" s="152"/>
      <c r="C16" s="266"/>
      <c r="D16" s="266"/>
      <c r="E16" s="257"/>
      <c r="F16" s="257"/>
      <c r="G16" s="257"/>
      <c r="H16" s="257"/>
      <c r="I16" s="254"/>
      <c r="J16" s="254"/>
      <c r="K16" s="110" t="s">
        <v>281</v>
      </c>
    </row>
    <row r="17" spans="1:11" ht="25.5" customHeight="1">
      <c r="A17" s="261"/>
      <c r="B17" s="152"/>
      <c r="C17" s="266"/>
      <c r="D17" s="266"/>
      <c r="E17" s="257"/>
      <c r="F17" s="257"/>
      <c r="G17" s="257"/>
      <c r="H17" s="257"/>
      <c r="I17" s="254"/>
      <c r="J17" s="254"/>
      <c r="K17" s="110" t="s">
        <v>282</v>
      </c>
    </row>
    <row r="18" spans="1:11" ht="24.75" customHeight="1">
      <c r="A18" s="262"/>
      <c r="B18" s="153"/>
      <c r="C18" s="267"/>
      <c r="D18" s="267"/>
      <c r="E18" s="258"/>
      <c r="F18" s="258"/>
      <c r="G18" s="258"/>
      <c r="H18" s="258"/>
      <c r="I18" s="255"/>
      <c r="J18" s="255"/>
      <c r="K18" s="111" t="s">
        <v>283</v>
      </c>
    </row>
    <row r="19" spans="1:11" ht="47.25" customHeight="1">
      <c r="A19" s="260">
        <v>2</v>
      </c>
      <c r="B19" s="151" t="s">
        <v>178</v>
      </c>
      <c r="C19" s="268">
        <v>11130.938759999999</v>
      </c>
      <c r="D19" s="268">
        <v>11047.208640000001</v>
      </c>
      <c r="E19" s="263">
        <v>11804.70494</v>
      </c>
      <c r="F19" s="263" t="s">
        <v>86</v>
      </c>
      <c r="G19" s="263">
        <v>9464.5400000000009</v>
      </c>
      <c r="H19" s="263">
        <f>SUM(G19-C19)</f>
        <v>-1666.3987599999982</v>
      </c>
      <c r="I19" s="270" t="s">
        <v>284</v>
      </c>
      <c r="J19" s="270" t="s">
        <v>89</v>
      </c>
      <c r="K19" s="110" t="s">
        <v>81</v>
      </c>
    </row>
    <row r="20" spans="1:11" ht="21" customHeight="1">
      <c r="A20" s="262"/>
      <c r="B20" s="153"/>
      <c r="C20" s="269"/>
      <c r="D20" s="269"/>
      <c r="E20" s="264"/>
      <c r="F20" s="264"/>
      <c r="G20" s="264"/>
      <c r="H20" s="264"/>
      <c r="I20" s="271"/>
      <c r="J20" s="271"/>
      <c r="K20" s="111" t="s">
        <v>44</v>
      </c>
    </row>
    <row r="21" spans="1:11" ht="65.25" customHeight="1">
      <c r="A21" s="260">
        <v>3</v>
      </c>
      <c r="B21" s="151" t="s">
        <v>222</v>
      </c>
      <c r="C21" s="268">
        <v>845343.61757999996</v>
      </c>
      <c r="D21" s="268">
        <v>767483.06406999996</v>
      </c>
      <c r="E21" s="263">
        <v>799999.82695000002</v>
      </c>
      <c r="F21" s="263" t="s">
        <v>409</v>
      </c>
      <c r="G21" s="263">
        <v>739686.68</v>
      </c>
      <c r="H21" s="263">
        <f>SUM(G21-C21)</f>
        <v>-105656.93757999991</v>
      </c>
      <c r="I21" s="270" t="s">
        <v>410</v>
      </c>
      <c r="J21" s="270" t="s">
        <v>91</v>
      </c>
      <c r="K21" s="110" t="s">
        <v>80</v>
      </c>
    </row>
    <row r="22" spans="1:11" ht="15" customHeight="1">
      <c r="A22" s="262"/>
      <c r="B22" s="153"/>
      <c r="C22" s="269"/>
      <c r="D22" s="269"/>
      <c r="E22" s="264"/>
      <c r="F22" s="264"/>
      <c r="G22" s="264"/>
      <c r="H22" s="264"/>
      <c r="I22" s="271"/>
      <c r="J22" s="271"/>
      <c r="K22" s="111" t="s">
        <v>92</v>
      </c>
    </row>
    <row r="23" spans="1:11" ht="20.25" customHeight="1">
      <c r="A23" s="112"/>
      <c r="B23" s="113" t="s">
        <v>285</v>
      </c>
      <c r="C23" s="114">
        <f>SUM(C10:C22)</f>
        <v>868774.39882999996</v>
      </c>
      <c r="D23" s="114">
        <f>SUM(D10:D22)</f>
        <v>822577.33132999996</v>
      </c>
      <c r="E23" s="114">
        <f>SUM(E10:E22)</f>
        <v>832423.51673000003</v>
      </c>
      <c r="F23" s="114" t="s">
        <v>20</v>
      </c>
      <c r="G23" s="114">
        <v>784302.69</v>
      </c>
      <c r="H23" s="114" t="s">
        <v>17</v>
      </c>
      <c r="I23" s="115" t="s">
        <v>286</v>
      </c>
      <c r="J23" s="115" t="s">
        <v>286</v>
      </c>
      <c r="K23" s="116"/>
    </row>
    <row r="25" spans="1:11" ht="15">
      <c r="B25" s="86" t="s">
        <v>85</v>
      </c>
      <c r="C25" s="86" t="s">
        <v>18</v>
      </c>
      <c r="D25" s="1" t="s">
        <v>45</v>
      </c>
    </row>
    <row r="26" spans="1:11">
      <c r="C26" s="86" t="s">
        <v>21</v>
      </c>
      <c r="D26" s="1" t="s">
        <v>19</v>
      </c>
    </row>
    <row r="27" spans="1:11">
      <c r="D27" s="1" t="s">
        <v>47</v>
      </c>
    </row>
    <row r="28" spans="1:11">
      <c r="H28" s="1" t="s">
        <v>48</v>
      </c>
    </row>
    <row r="29" spans="1:11">
      <c r="H29" s="1" t="s">
        <v>49</v>
      </c>
    </row>
    <row r="30" spans="1:11">
      <c r="G30" s="65"/>
      <c r="H30" s="1" t="s">
        <v>22</v>
      </c>
    </row>
    <row r="31" spans="1:11" ht="9" customHeight="1"/>
    <row r="32" spans="1:11">
      <c r="B32" s="86" t="s">
        <v>82</v>
      </c>
      <c r="C32" s="86" t="s">
        <v>21</v>
      </c>
      <c r="D32" s="1" t="s">
        <v>83</v>
      </c>
    </row>
  </sheetData>
  <mergeCells count="43">
    <mergeCell ref="J21:J22"/>
    <mergeCell ref="A2:K2"/>
    <mergeCell ref="A4:A9"/>
    <mergeCell ref="B4:B9"/>
    <mergeCell ref="C4:C9"/>
    <mergeCell ref="D4:F5"/>
    <mergeCell ref="G4:G9"/>
    <mergeCell ref="F19:F20"/>
    <mergeCell ref="H4:H9"/>
    <mergeCell ref="I4:I9"/>
    <mergeCell ref="K4:K9"/>
    <mergeCell ref="D6:D9"/>
    <mergeCell ref="E6:E9"/>
    <mergeCell ref="F6:F9"/>
    <mergeCell ref="J4:J9"/>
    <mergeCell ref="J10:J18"/>
    <mergeCell ref="J19:J20"/>
    <mergeCell ref="A19:A20"/>
    <mergeCell ref="B19:B20"/>
    <mergeCell ref="C19:C20"/>
    <mergeCell ref="D19:D20"/>
    <mergeCell ref="E19:E20"/>
    <mergeCell ref="H19:H20"/>
    <mergeCell ref="I19:I20"/>
    <mergeCell ref="G19:G20"/>
    <mergeCell ref="A10:A18"/>
    <mergeCell ref="E21:E22"/>
    <mergeCell ref="F21:F22"/>
    <mergeCell ref="G21:G22"/>
    <mergeCell ref="B10:B18"/>
    <mergeCell ref="C10:C18"/>
    <mergeCell ref="D10:D18"/>
    <mergeCell ref="E10:E18"/>
    <mergeCell ref="A21:A22"/>
    <mergeCell ref="F10:F18"/>
    <mergeCell ref="G10:G18"/>
    <mergeCell ref="H10:H18"/>
    <mergeCell ref="I10:I18"/>
    <mergeCell ref="B21:B22"/>
    <mergeCell ref="C21:C22"/>
    <mergeCell ref="D21:D22"/>
    <mergeCell ref="H21:H22"/>
    <mergeCell ref="I21:I22"/>
  </mergeCells>
  <phoneticPr fontId="0" type="noConversion"/>
  <printOptions horizontalCentered="1"/>
  <pageMargins left="0.15748031496062992" right="0.15748031496062992" top="0.15748031496062992" bottom="0.35433070866141736" header="0.31496062992125984" footer="0.31496062992125984"/>
  <pageSetup paperSize="9" scale="7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73"/>
  <sheetViews>
    <sheetView view="pageBreakPreview" zoomScaleNormal="100" zoomScaleSheetLayoutView="100" workbookViewId="0">
      <selection activeCell="A63" sqref="A63"/>
    </sheetView>
  </sheetViews>
  <sheetFormatPr defaultColWidth="9.42578125" defaultRowHeight="12.75"/>
  <cols>
    <col min="1" max="1" width="3.42578125" style="1" customWidth="1"/>
    <col min="2" max="2" width="45.42578125" style="1" customWidth="1"/>
    <col min="3" max="3" width="12.85546875" style="1" customWidth="1"/>
    <col min="4" max="4" width="46.5703125" style="1" customWidth="1"/>
    <col min="5" max="5" width="10" style="1" bestFit="1" customWidth="1"/>
    <col min="6" max="231" width="9.140625" style="1" customWidth="1"/>
    <col min="232" max="232" width="4.7109375" style="1" customWidth="1"/>
    <col min="233" max="233" width="18.5703125" style="1" customWidth="1"/>
    <col min="234" max="234" width="13" style="1" customWidth="1"/>
    <col min="235" max="235" width="14" style="1" customWidth="1"/>
    <col min="236" max="236" width="13.140625" style="1" customWidth="1"/>
    <col min="237" max="237" width="11.7109375" style="1" customWidth="1"/>
    <col min="238" max="238" width="15.42578125" style="1" customWidth="1"/>
    <col min="239" max="239" width="14.85546875" style="1" customWidth="1"/>
    <col min="240" max="240" width="10.140625" style="1" customWidth="1"/>
    <col min="241" max="241" width="13" style="1" customWidth="1"/>
    <col min="242" max="242" width="11.7109375" style="1" customWidth="1"/>
    <col min="243" max="243" width="13.7109375" style="1" customWidth="1"/>
    <col min="244" max="244" width="13" style="1" customWidth="1"/>
    <col min="245" max="245" width="10.140625" style="1" customWidth="1"/>
    <col min="246" max="246" width="14.7109375" style="1" customWidth="1"/>
    <col min="247" max="247" width="10.5703125" style="1" customWidth="1"/>
    <col min="248" max="248" width="8.5703125" style="1" customWidth="1"/>
    <col min="249" max="249" width="10.7109375" style="1" customWidth="1"/>
    <col min="250" max="250" width="9.140625" style="1" customWidth="1"/>
    <col min="251" max="251" width="11.42578125" style="1" customWidth="1"/>
    <col min="252" max="252" width="8.28515625" style="1" customWidth="1"/>
    <col min="253" max="253" width="11.140625" style="1" customWidth="1"/>
    <col min="254" max="254" width="8.42578125" style="1" customWidth="1"/>
    <col min="255" max="255" width="12" style="1" customWidth="1"/>
    <col min="256" max="256" width="9.42578125" style="1" bestFit="1"/>
    <col min="257" max="16384" width="9.42578125" style="1"/>
  </cols>
  <sheetData>
    <row r="1" spans="1:4">
      <c r="D1" s="86" t="s">
        <v>272</v>
      </c>
    </row>
    <row r="2" spans="1:4" ht="6" customHeight="1">
      <c r="D2" s="2"/>
    </row>
    <row r="3" spans="1:4">
      <c r="A3" s="193" t="s">
        <v>254</v>
      </c>
      <c r="B3" s="193"/>
      <c r="C3" s="193"/>
      <c r="D3" s="193"/>
    </row>
    <row r="4" spans="1:4">
      <c r="A4" s="248" t="s">
        <v>255</v>
      </c>
      <c r="B4" s="248"/>
      <c r="C4" s="248"/>
      <c r="D4" s="248"/>
    </row>
    <row r="5" spans="1:4">
      <c r="A5" s="87"/>
      <c r="B5" s="87"/>
      <c r="C5" s="87"/>
      <c r="D5" s="88" t="s">
        <v>256</v>
      </c>
    </row>
    <row r="6" spans="1:4" ht="3.75" customHeight="1">
      <c r="A6" s="194" t="s">
        <v>95</v>
      </c>
      <c r="B6" s="197" t="s">
        <v>257</v>
      </c>
      <c r="C6" s="181" t="s">
        <v>23</v>
      </c>
      <c r="D6" s="181" t="s">
        <v>258</v>
      </c>
    </row>
    <row r="7" spans="1:4" ht="9.75" customHeight="1">
      <c r="A7" s="195"/>
      <c r="B7" s="198"/>
      <c r="C7" s="182"/>
      <c r="D7" s="182"/>
    </row>
    <row r="8" spans="1:4" ht="9.75" customHeight="1">
      <c r="A8" s="195"/>
      <c r="B8" s="198"/>
      <c r="C8" s="182"/>
      <c r="D8" s="182"/>
    </row>
    <row r="9" spans="1:4" ht="9.75" customHeight="1">
      <c r="A9" s="195"/>
      <c r="B9" s="198"/>
      <c r="C9" s="182"/>
      <c r="D9" s="182"/>
    </row>
    <row r="10" spans="1:4" ht="9.75" customHeight="1">
      <c r="A10" s="195"/>
      <c r="B10" s="198"/>
      <c r="C10" s="182"/>
      <c r="D10" s="182"/>
    </row>
    <row r="11" spans="1:4" ht="1.5" customHeight="1">
      <c r="A11" s="196"/>
      <c r="B11" s="199"/>
      <c r="C11" s="183"/>
      <c r="D11" s="183"/>
    </row>
    <row r="12" spans="1:4" ht="23.25" customHeight="1">
      <c r="A12" s="243" t="s">
        <v>77</v>
      </c>
      <c r="B12" s="244"/>
      <c r="C12" s="244"/>
      <c r="D12" s="245"/>
    </row>
    <row r="13" spans="1:4" ht="14.25" customHeight="1">
      <c r="A13" s="6">
        <v>1</v>
      </c>
      <c r="B13" s="7" t="s">
        <v>105</v>
      </c>
      <c r="C13" s="57">
        <f>SUM(C15+C16+C17)</f>
        <v>576.44123999999999</v>
      </c>
      <c r="D13" s="9"/>
    </row>
    <row r="14" spans="1:4" ht="14.25" customHeight="1">
      <c r="A14" s="89"/>
      <c r="B14" s="246" t="s">
        <v>132</v>
      </c>
      <c r="C14" s="246"/>
      <c r="D14" s="247"/>
    </row>
    <row r="15" spans="1:4" ht="35.25" customHeight="1">
      <c r="A15" s="91"/>
      <c r="B15" s="92" t="s">
        <v>259</v>
      </c>
      <c r="C15" s="55">
        <v>24.95654</v>
      </c>
      <c r="D15" s="179" t="s">
        <v>260</v>
      </c>
    </row>
    <row r="16" spans="1:4" ht="45" customHeight="1">
      <c r="A16" s="93"/>
      <c r="B16" s="94" t="s">
        <v>261</v>
      </c>
      <c r="C16" s="95">
        <v>539.59804999999994</v>
      </c>
      <c r="D16" s="234"/>
    </row>
    <row r="17" spans="1:5" s="50" customFormat="1" ht="74.25" customHeight="1">
      <c r="A17" s="96"/>
      <c r="B17" s="97" t="s">
        <v>262</v>
      </c>
      <c r="C17" s="95">
        <v>11.886649999999999</v>
      </c>
      <c r="D17" s="98" t="s">
        <v>263</v>
      </c>
    </row>
    <row r="18" spans="1:5" ht="33.75" customHeight="1">
      <c r="A18" s="99">
        <v>2</v>
      </c>
      <c r="B18" s="7" t="s">
        <v>178</v>
      </c>
      <c r="C18" s="57">
        <f>SUM(C20:C25)</f>
        <v>908.90300000000002</v>
      </c>
      <c r="D18" s="9"/>
    </row>
    <row r="19" spans="1:5" ht="14.25" customHeight="1">
      <c r="A19" s="89"/>
      <c r="B19" s="246" t="s">
        <v>132</v>
      </c>
      <c r="C19" s="246"/>
      <c r="D19" s="247"/>
    </row>
    <row r="20" spans="1:5" ht="63" customHeight="1">
      <c r="A20" s="25"/>
      <c r="B20" s="100" t="s">
        <v>193</v>
      </c>
      <c r="C20" s="62">
        <v>23.330500000000001</v>
      </c>
      <c r="D20" s="71" t="s">
        <v>25</v>
      </c>
    </row>
    <row r="21" spans="1:5" ht="157.5" customHeight="1">
      <c r="A21" s="25"/>
      <c r="B21" s="100" t="s">
        <v>194</v>
      </c>
      <c r="C21" s="62">
        <v>167.64497</v>
      </c>
      <c r="D21" s="101" t="s">
        <v>24</v>
      </c>
    </row>
    <row r="22" spans="1:5" ht="67.5" customHeight="1">
      <c r="A22" s="25"/>
      <c r="B22" s="92" t="s">
        <v>196</v>
      </c>
      <c r="C22" s="62">
        <v>68.69032</v>
      </c>
      <c r="D22" s="101" t="s">
        <v>25</v>
      </c>
    </row>
    <row r="23" spans="1:5" ht="141.75" customHeight="1">
      <c r="A23" s="195"/>
      <c r="B23" s="92" t="s">
        <v>264</v>
      </c>
      <c r="C23" s="32">
        <v>83.950909999999993</v>
      </c>
      <c r="D23" s="101" t="s">
        <v>27</v>
      </c>
      <c r="E23" s="65"/>
    </row>
    <row r="24" spans="1:5" ht="114" customHeight="1">
      <c r="A24" s="195"/>
      <c r="B24" s="61" t="s">
        <v>203</v>
      </c>
      <c r="C24" s="62">
        <v>65.286299999999997</v>
      </c>
      <c r="D24" s="101" t="s">
        <v>43</v>
      </c>
    </row>
    <row r="25" spans="1:5" ht="125.25" customHeight="1">
      <c r="A25" s="5"/>
      <c r="B25" s="103" t="s">
        <v>265</v>
      </c>
      <c r="C25" s="32">
        <v>500</v>
      </c>
      <c r="D25" s="101" t="s">
        <v>26</v>
      </c>
      <c r="E25" s="65"/>
    </row>
    <row r="26" spans="1:5" ht="17.25" customHeight="1">
      <c r="A26" s="99">
        <v>3</v>
      </c>
      <c r="B26" s="7" t="s">
        <v>222</v>
      </c>
      <c r="C26" s="57">
        <f>SUM(C28+C34+C37)</f>
        <v>73140.176150000014</v>
      </c>
      <c r="D26" s="9"/>
    </row>
    <row r="27" spans="1:5" ht="14.25" customHeight="1">
      <c r="A27" s="102"/>
      <c r="B27" s="249" t="s">
        <v>132</v>
      </c>
      <c r="C27" s="246"/>
      <c r="D27" s="247"/>
    </row>
    <row r="28" spans="1:5" ht="30" customHeight="1">
      <c r="A28" s="93"/>
      <c r="B28" s="103" t="s">
        <v>59</v>
      </c>
      <c r="C28" s="32">
        <f>SUM(C29:C33)</f>
        <v>70554.600000000006</v>
      </c>
      <c r="D28" s="145"/>
    </row>
    <row r="29" spans="1:5" ht="19.5" customHeight="1">
      <c r="A29" s="93"/>
      <c r="B29" s="103" t="s">
        <v>60</v>
      </c>
      <c r="C29" s="32">
        <f>17421.2+14731.6</f>
        <v>32152.800000000003</v>
      </c>
      <c r="D29" s="179" t="s">
        <v>266</v>
      </c>
    </row>
    <row r="30" spans="1:5" ht="19.5" customHeight="1">
      <c r="A30" s="93"/>
      <c r="B30" s="103" t="s">
        <v>61</v>
      </c>
      <c r="C30" s="32">
        <v>7777.6</v>
      </c>
      <c r="D30" s="180"/>
    </row>
    <row r="31" spans="1:5" ht="19.5" customHeight="1">
      <c r="A31" s="93"/>
      <c r="B31" s="103" t="s">
        <v>62</v>
      </c>
      <c r="C31" s="32">
        <v>6332.9</v>
      </c>
      <c r="D31" s="180"/>
    </row>
    <row r="32" spans="1:5" ht="14.25" customHeight="1">
      <c r="A32" s="93"/>
      <c r="B32" s="103" t="s">
        <v>63</v>
      </c>
      <c r="C32" s="32">
        <v>2323</v>
      </c>
      <c r="D32" s="180"/>
    </row>
    <row r="33" spans="1:4" ht="15.75" customHeight="1">
      <c r="A33" s="93"/>
      <c r="B33" s="103" t="s">
        <v>64</v>
      </c>
      <c r="C33" s="32">
        <v>21968.3</v>
      </c>
      <c r="D33" s="180"/>
    </row>
    <row r="34" spans="1:4" ht="32.25" customHeight="1">
      <c r="A34" s="93"/>
      <c r="B34" s="103" t="s">
        <v>65</v>
      </c>
      <c r="C34" s="32">
        <f>SUM(C35:C36)</f>
        <v>494.63</v>
      </c>
      <c r="D34" s="180"/>
    </row>
    <row r="35" spans="1:4" ht="15" customHeight="1">
      <c r="A35" s="93"/>
      <c r="B35" s="103" t="s">
        <v>66</v>
      </c>
      <c r="C35" s="32">
        <v>408.78</v>
      </c>
      <c r="D35" s="180"/>
    </row>
    <row r="36" spans="1:4" ht="15.75" customHeight="1">
      <c r="A36" s="93"/>
      <c r="B36" s="103" t="s">
        <v>67</v>
      </c>
      <c r="C36" s="32">
        <v>85.85</v>
      </c>
      <c r="D36" s="234"/>
    </row>
    <row r="37" spans="1:4" ht="71.25" customHeight="1">
      <c r="A37" s="93"/>
      <c r="B37" s="103" t="s">
        <v>55</v>
      </c>
      <c r="C37" s="32">
        <v>2090.9461500000002</v>
      </c>
      <c r="D37" s="33" t="s">
        <v>267</v>
      </c>
    </row>
    <row r="38" spans="1:4" ht="20.25" customHeight="1">
      <c r="A38" s="104"/>
      <c r="B38" s="105" t="s">
        <v>28</v>
      </c>
      <c r="C38" s="131">
        <f>SUM(C26+C18+C13)</f>
        <v>74625.52039000002</v>
      </c>
      <c r="D38" s="104"/>
    </row>
    <row r="39" spans="1:4" ht="6.75" customHeight="1">
      <c r="A39" s="132"/>
      <c r="B39" s="90"/>
      <c r="C39" s="133"/>
      <c r="D39" s="134"/>
    </row>
    <row r="40" spans="1:4" ht="23.25" customHeight="1">
      <c r="A40" s="243" t="s">
        <v>78</v>
      </c>
      <c r="B40" s="244"/>
      <c r="C40" s="244"/>
      <c r="D40" s="245"/>
    </row>
    <row r="41" spans="1:4" ht="16.5" customHeight="1">
      <c r="A41" s="250" t="s">
        <v>407</v>
      </c>
      <c r="B41" s="251"/>
      <c r="C41" s="251"/>
      <c r="D41" s="252"/>
    </row>
    <row r="42" spans="1:4" ht="14.25" customHeight="1">
      <c r="A42" s="6">
        <v>1</v>
      </c>
      <c r="B42" s="7" t="s">
        <v>105</v>
      </c>
      <c r="C42" s="57">
        <f>SUM(C44:C45)</f>
        <v>3519.2387699999999</v>
      </c>
      <c r="D42" s="9"/>
    </row>
    <row r="43" spans="1:4" ht="14.25" customHeight="1">
      <c r="A43" s="89"/>
      <c r="B43" s="246" t="s">
        <v>132</v>
      </c>
      <c r="C43" s="246"/>
      <c r="D43" s="247"/>
    </row>
    <row r="44" spans="1:4" ht="54" customHeight="1">
      <c r="A44" s="91"/>
      <c r="B44" s="92" t="s">
        <v>270</v>
      </c>
      <c r="C44" s="55">
        <f>408.08371-21.83893</f>
        <v>386.24477999999999</v>
      </c>
      <c r="D44" s="146" t="s">
        <v>73</v>
      </c>
    </row>
    <row r="45" spans="1:4" ht="45" customHeight="1">
      <c r="A45" s="93"/>
      <c r="B45" s="94" t="s">
        <v>57</v>
      </c>
      <c r="C45" s="95">
        <f>1566.47872+1566.51527</f>
        <v>3132.9939899999999</v>
      </c>
      <c r="D45" s="101" t="s">
        <v>268</v>
      </c>
    </row>
    <row r="46" spans="1:4" ht="33.75" customHeight="1">
      <c r="A46" s="9">
        <v>2</v>
      </c>
      <c r="B46" s="7" t="s">
        <v>178</v>
      </c>
      <c r="C46" s="57">
        <v>0</v>
      </c>
      <c r="D46" s="9"/>
    </row>
    <row r="47" spans="1:4" ht="17.25" customHeight="1">
      <c r="A47" s="9">
        <v>3</v>
      </c>
      <c r="B47" s="7" t="s">
        <v>222</v>
      </c>
      <c r="C47" s="57">
        <f>SUM(C49+C56)</f>
        <v>17297.530000000002</v>
      </c>
      <c r="D47" s="9"/>
    </row>
    <row r="48" spans="1:4" ht="14.25" customHeight="1">
      <c r="A48" s="102"/>
      <c r="B48" s="249" t="s">
        <v>132</v>
      </c>
      <c r="C48" s="246"/>
      <c r="D48" s="247"/>
    </row>
    <row r="49" spans="1:4" ht="30" customHeight="1">
      <c r="A49" s="93"/>
      <c r="B49" s="103" t="s">
        <v>59</v>
      </c>
      <c r="C49" s="32">
        <f>SUM(C50:C55)</f>
        <v>16107.210000000001</v>
      </c>
      <c r="D49" s="179" t="s">
        <v>269</v>
      </c>
    </row>
    <row r="50" spans="1:4" ht="17.25" customHeight="1">
      <c r="A50" s="93"/>
      <c r="B50" s="103" t="s">
        <v>68</v>
      </c>
      <c r="C50" s="32">
        <v>3575.7</v>
      </c>
      <c r="D50" s="180"/>
    </row>
    <row r="51" spans="1:4" ht="17.25" customHeight="1">
      <c r="A51" s="93"/>
      <c r="B51" s="103" t="s">
        <v>69</v>
      </c>
      <c r="C51" s="32">
        <v>3566.14</v>
      </c>
      <c r="D51" s="180"/>
    </row>
    <row r="52" spans="1:4" ht="17.25" customHeight="1">
      <c r="A52" s="93"/>
      <c r="B52" s="103" t="s">
        <v>61</v>
      </c>
      <c r="C52" s="32">
        <v>1944.4</v>
      </c>
      <c r="D52" s="180"/>
    </row>
    <row r="53" spans="1:4" ht="17.25" customHeight="1">
      <c r="A53" s="93"/>
      <c r="B53" s="103" t="s">
        <v>70</v>
      </c>
      <c r="C53" s="32">
        <v>1583.2</v>
      </c>
      <c r="D53" s="180"/>
    </row>
    <row r="54" spans="1:4" ht="17.25" customHeight="1">
      <c r="A54" s="93"/>
      <c r="B54" s="103" t="s">
        <v>72</v>
      </c>
      <c r="C54" s="32">
        <v>1082.44</v>
      </c>
      <c r="D54" s="180"/>
    </row>
    <row r="55" spans="1:4" ht="17.25" customHeight="1">
      <c r="A55" s="93"/>
      <c r="B55" s="103" t="s">
        <v>64</v>
      </c>
      <c r="C55" s="32">
        <v>4355.33</v>
      </c>
      <c r="D55" s="180"/>
    </row>
    <row r="56" spans="1:4" ht="30" customHeight="1">
      <c r="A56" s="93"/>
      <c r="B56" s="103" t="s">
        <v>65</v>
      </c>
      <c r="C56" s="32">
        <f>SUM(C57:C58)</f>
        <v>1190.32</v>
      </c>
      <c r="D56" s="180"/>
    </row>
    <row r="57" spans="1:4" ht="20.25" customHeight="1">
      <c r="A57" s="93"/>
      <c r="B57" s="103" t="s">
        <v>71</v>
      </c>
      <c r="C57" s="32">
        <v>1160.57</v>
      </c>
      <c r="D57" s="180"/>
    </row>
    <row r="58" spans="1:4" ht="20.25" customHeight="1">
      <c r="A58" s="93"/>
      <c r="B58" s="103" t="s">
        <v>64</v>
      </c>
      <c r="C58" s="32">
        <v>29.75</v>
      </c>
      <c r="D58" s="234"/>
    </row>
    <row r="59" spans="1:4" ht="12" hidden="1" customHeight="1">
      <c r="A59" s="93"/>
      <c r="B59" s="103"/>
      <c r="C59" s="32"/>
      <c r="D59" s="101"/>
    </row>
    <row r="60" spans="1:4" ht="12" hidden="1" customHeight="1">
      <c r="A60" s="93"/>
      <c r="B60" s="103"/>
      <c r="C60" s="32"/>
      <c r="D60" s="101"/>
    </row>
    <row r="61" spans="1:4" ht="12" hidden="1" customHeight="1">
      <c r="A61" s="93"/>
      <c r="B61" s="103"/>
      <c r="C61" s="62"/>
      <c r="D61" s="33"/>
    </row>
    <row r="62" spans="1:4" ht="14.25" customHeight="1">
      <c r="A62" s="250" t="s">
        <v>408</v>
      </c>
      <c r="B62" s="251"/>
      <c r="C62" s="251"/>
      <c r="D62" s="252"/>
    </row>
    <row r="63" spans="1:4" ht="14.25" customHeight="1">
      <c r="A63" s="6">
        <v>1</v>
      </c>
      <c r="B63" s="7" t="s">
        <v>105</v>
      </c>
      <c r="C63" s="57">
        <f>SUM(C65+C66)</f>
        <v>97.718010000000007</v>
      </c>
      <c r="D63" s="9"/>
    </row>
    <row r="64" spans="1:4" ht="14.25" customHeight="1">
      <c r="A64" s="89"/>
      <c r="B64" s="246" t="s">
        <v>132</v>
      </c>
      <c r="C64" s="246"/>
      <c r="D64" s="247"/>
    </row>
    <row r="65" spans="1:4" ht="14.25" customHeight="1">
      <c r="A65" s="91"/>
      <c r="B65" s="92" t="s">
        <v>270</v>
      </c>
      <c r="C65" s="55">
        <v>21.838930000000001</v>
      </c>
      <c r="D65" s="179" t="s">
        <v>29</v>
      </c>
    </row>
    <row r="66" spans="1:4" s="50" customFormat="1" ht="39" customHeight="1">
      <c r="A66" s="96"/>
      <c r="B66" s="94" t="s">
        <v>58</v>
      </c>
      <c r="C66" s="95">
        <v>75.879080000000002</v>
      </c>
      <c r="D66" s="234"/>
    </row>
    <row r="67" spans="1:4" ht="25.5" customHeight="1">
      <c r="A67" s="9">
        <v>2</v>
      </c>
      <c r="B67" s="7" t="s">
        <v>178</v>
      </c>
      <c r="C67" s="57">
        <v>0</v>
      </c>
      <c r="D67" s="9"/>
    </row>
    <row r="68" spans="1:4" ht="17.25" customHeight="1">
      <c r="A68" s="9">
        <v>3</v>
      </c>
      <c r="B68" s="7" t="s">
        <v>222</v>
      </c>
      <c r="C68" s="57">
        <f>SUM(C70:C72)</f>
        <v>99.782870000000003</v>
      </c>
      <c r="D68" s="9"/>
    </row>
    <row r="69" spans="1:4" ht="14.25" customHeight="1">
      <c r="A69" s="102"/>
      <c r="B69" s="249" t="s">
        <v>132</v>
      </c>
      <c r="C69" s="246"/>
      <c r="D69" s="247"/>
    </row>
    <row r="70" spans="1:4" ht="34.5" hidden="1" customHeight="1">
      <c r="A70" s="93"/>
      <c r="B70" s="103"/>
      <c r="C70" s="32"/>
      <c r="D70" s="179"/>
    </row>
    <row r="71" spans="1:4" ht="27" hidden="1" customHeight="1">
      <c r="A71" s="93"/>
      <c r="B71" s="103"/>
      <c r="C71" s="32"/>
      <c r="D71" s="234"/>
    </row>
    <row r="72" spans="1:4" ht="51" customHeight="1">
      <c r="A72" s="93"/>
      <c r="B72" s="103" t="s">
        <v>55</v>
      </c>
      <c r="C72" s="62">
        <v>99.782870000000003</v>
      </c>
      <c r="D72" s="33" t="s">
        <v>271</v>
      </c>
    </row>
    <row r="73" spans="1:4" ht="28.5" customHeight="1">
      <c r="A73" s="104"/>
      <c r="B73" s="105" t="s">
        <v>30</v>
      </c>
      <c r="C73" s="106">
        <f>SUM(C68+C67+C63+C47+C46+C42)</f>
        <v>21014.269650000002</v>
      </c>
      <c r="D73" s="104"/>
    </row>
  </sheetData>
  <mergeCells count="23">
    <mergeCell ref="B69:D69"/>
    <mergeCell ref="D29:D36"/>
    <mergeCell ref="D49:D58"/>
    <mergeCell ref="A23:A24"/>
    <mergeCell ref="D70:D71"/>
    <mergeCell ref="B27:D27"/>
    <mergeCell ref="A40:D40"/>
    <mergeCell ref="A41:D41"/>
    <mergeCell ref="B43:D43"/>
    <mergeCell ref="B48:D48"/>
    <mergeCell ref="A62:D62"/>
    <mergeCell ref="B64:D64"/>
    <mergeCell ref="D65:D66"/>
    <mergeCell ref="A12:D12"/>
    <mergeCell ref="B14:D14"/>
    <mergeCell ref="D15:D16"/>
    <mergeCell ref="B19:D19"/>
    <mergeCell ref="A3:D3"/>
    <mergeCell ref="A4:D4"/>
    <mergeCell ref="A6:A11"/>
    <mergeCell ref="B6:B11"/>
    <mergeCell ref="C6:C11"/>
    <mergeCell ref="D6:D11"/>
  </mergeCells>
  <phoneticPr fontId="16" type="noConversion"/>
  <printOptions horizontalCentered="1"/>
  <pageMargins left="0.94488188976377963" right="0.15748031496062992" top="0.74803149606299213" bottom="0.55118110236220474" header="0.31496062992125984" footer="0.31496062992125984"/>
  <pageSetup paperSize="9" scale="84" fitToHeight="50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6"/>
  <sheetViews>
    <sheetView view="pageBreakPreview" zoomScaleNormal="100" zoomScaleSheetLayoutView="100" workbookViewId="0">
      <selection activeCell="B14" sqref="B14:B17"/>
    </sheetView>
  </sheetViews>
  <sheetFormatPr defaultColWidth="12" defaultRowHeight="15.75"/>
  <cols>
    <col min="1" max="1" width="3.7109375" style="117" customWidth="1"/>
    <col min="2" max="2" width="42.7109375" style="117" customWidth="1"/>
    <col min="3" max="3" width="11.5703125" style="117" customWidth="1"/>
    <col min="4" max="4" width="84" style="117" customWidth="1"/>
    <col min="5" max="230" width="9.140625" style="117" customWidth="1"/>
    <col min="231" max="231" width="4.7109375" style="117" customWidth="1"/>
    <col min="232" max="232" width="18.5703125" style="117" customWidth="1"/>
    <col min="233" max="233" width="13" style="117" customWidth="1"/>
    <col min="234" max="234" width="14" style="117" customWidth="1"/>
    <col min="235" max="235" width="13.140625" style="117" customWidth="1"/>
    <col min="236" max="236" width="11.7109375" style="117" customWidth="1"/>
    <col min="237" max="237" width="15.42578125" style="117" customWidth="1"/>
    <col min="238" max="238" width="14.85546875" style="117" customWidth="1"/>
    <col min="239" max="239" width="10.140625" style="117" customWidth="1"/>
    <col min="240" max="240" width="13" style="117" customWidth="1"/>
    <col min="241" max="241" width="11.7109375" style="117" customWidth="1"/>
    <col min="242" max="242" width="13.7109375" style="117" customWidth="1"/>
    <col min="243" max="243" width="13" style="117" customWidth="1"/>
    <col min="244" max="244" width="10.140625" style="117" customWidth="1"/>
    <col min="245" max="245" width="14.7109375" style="117" customWidth="1"/>
    <col min="246" max="246" width="10.5703125" style="117" customWidth="1"/>
    <col min="247" max="247" width="8.5703125" style="117" customWidth="1"/>
    <col min="248" max="248" width="10.7109375" style="117" customWidth="1"/>
    <col min="249" max="249" width="9.140625" style="117" customWidth="1"/>
    <col min="250" max="250" width="11.42578125" style="117" customWidth="1"/>
    <col min="251" max="251" width="8.28515625" style="117" customWidth="1"/>
    <col min="252" max="252" width="11.140625" style="117" customWidth="1"/>
    <col min="253" max="253" width="8.42578125" style="117" customWidth="1"/>
    <col min="254" max="254" width="12" style="117" customWidth="1"/>
    <col min="255" max="255" width="9.42578125" style="117" bestFit="1" customWidth="1"/>
    <col min="256" max="16384" width="12" style="117"/>
  </cols>
  <sheetData>
    <row r="1" spans="1:4">
      <c r="C1" s="118"/>
      <c r="D1" s="86" t="s">
        <v>287</v>
      </c>
    </row>
    <row r="2" spans="1:4" ht="6" customHeight="1"/>
    <row r="3" spans="1:4">
      <c r="A3" s="193" t="s">
        <v>76</v>
      </c>
      <c r="B3" s="193"/>
      <c r="C3" s="193"/>
      <c r="D3" s="193"/>
    </row>
    <row r="4" spans="1:4">
      <c r="A4" s="248" t="s">
        <v>288</v>
      </c>
      <c r="B4" s="248"/>
      <c r="C4" s="248"/>
      <c r="D4" s="248"/>
    </row>
    <row r="5" spans="1:4">
      <c r="A5" s="119"/>
      <c r="B5" s="119"/>
      <c r="C5" s="120"/>
      <c r="D5" s="88" t="s">
        <v>256</v>
      </c>
    </row>
    <row r="6" spans="1:4" ht="3.75" customHeight="1">
      <c r="A6" s="181" t="s">
        <v>95</v>
      </c>
      <c r="B6" s="197" t="s">
        <v>289</v>
      </c>
      <c r="C6" s="181" t="s">
        <v>31</v>
      </c>
      <c r="D6" s="181" t="s">
        <v>101</v>
      </c>
    </row>
    <row r="7" spans="1:4" ht="9.75" customHeight="1">
      <c r="A7" s="182"/>
      <c r="B7" s="198"/>
      <c r="C7" s="182"/>
      <c r="D7" s="182"/>
    </row>
    <row r="8" spans="1:4" ht="9.75" customHeight="1">
      <c r="A8" s="182"/>
      <c r="B8" s="198"/>
      <c r="C8" s="182"/>
      <c r="D8" s="182"/>
    </row>
    <row r="9" spans="1:4" ht="6.75" customHeight="1">
      <c r="A9" s="182"/>
      <c r="B9" s="198"/>
      <c r="C9" s="182"/>
      <c r="D9" s="182"/>
    </row>
    <row r="10" spans="1:4" ht="9.75" hidden="1" customHeight="1">
      <c r="A10" s="182"/>
      <c r="B10" s="198"/>
      <c r="C10" s="182"/>
      <c r="D10" s="182"/>
    </row>
    <row r="11" spans="1:4" ht="1.5" customHeight="1">
      <c r="A11" s="183"/>
      <c r="B11" s="199"/>
      <c r="C11" s="183"/>
      <c r="D11" s="183"/>
    </row>
    <row r="12" spans="1:4" ht="29.25" customHeight="1">
      <c r="A12" s="138">
        <v>1</v>
      </c>
      <c r="B12" s="139" t="s">
        <v>105</v>
      </c>
      <c r="C12" s="140">
        <f>SUM(C14:C18)</f>
        <v>161.81081</v>
      </c>
      <c r="D12" s="141"/>
    </row>
    <row r="13" spans="1:4" ht="15.75" customHeight="1">
      <c r="A13" s="121"/>
      <c r="B13" s="122" t="s">
        <v>132</v>
      </c>
      <c r="C13" s="123"/>
      <c r="D13" s="135"/>
    </row>
    <row r="14" spans="1:4" ht="14.25" customHeight="1">
      <c r="A14" s="272"/>
      <c r="B14" s="179" t="s">
        <v>108</v>
      </c>
      <c r="C14" s="275">
        <v>106.26697</v>
      </c>
      <c r="D14" s="34" t="s">
        <v>50</v>
      </c>
    </row>
    <row r="15" spans="1:4" ht="27.75" customHeight="1">
      <c r="A15" s="273"/>
      <c r="B15" s="180"/>
      <c r="C15" s="276"/>
      <c r="D15" s="34" t="s">
        <v>35</v>
      </c>
    </row>
    <row r="16" spans="1:4" ht="16.5" customHeight="1">
      <c r="A16" s="273"/>
      <c r="B16" s="180"/>
      <c r="C16" s="276"/>
      <c r="D16" s="34" t="s">
        <v>51</v>
      </c>
    </row>
    <row r="17" spans="1:4" ht="16.5" customHeight="1">
      <c r="A17" s="273"/>
      <c r="B17" s="180"/>
      <c r="C17" s="276"/>
      <c r="D17" s="66" t="s">
        <v>36</v>
      </c>
    </row>
    <row r="18" spans="1:4" ht="16.5" customHeight="1">
      <c r="A18" s="272"/>
      <c r="B18" s="179" t="s">
        <v>123</v>
      </c>
      <c r="C18" s="278">
        <v>55.543840000000003</v>
      </c>
      <c r="D18" s="281" t="s">
        <v>37</v>
      </c>
    </row>
    <row r="19" spans="1:4" ht="15.75" customHeight="1">
      <c r="A19" s="273"/>
      <c r="B19" s="180"/>
      <c r="C19" s="279"/>
      <c r="D19" s="282"/>
    </row>
    <row r="20" spans="1:4" ht="15.75" customHeight="1">
      <c r="A20" s="273"/>
      <c r="B20" s="180"/>
      <c r="C20" s="279"/>
      <c r="D20" s="282"/>
    </row>
    <row r="21" spans="1:4" ht="8.25" customHeight="1">
      <c r="A21" s="273"/>
      <c r="B21" s="180"/>
      <c r="C21" s="279"/>
      <c r="D21" s="282"/>
    </row>
    <row r="22" spans="1:4" ht="10.5" customHeight="1">
      <c r="A22" s="274"/>
      <c r="B22" s="234"/>
      <c r="C22" s="280"/>
      <c r="D22" s="283"/>
    </row>
    <row r="23" spans="1:4" ht="48" customHeight="1">
      <c r="A23" s="138">
        <v>2</v>
      </c>
      <c r="B23" s="139" t="s">
        <v>178</v>
      </c>
      <c r="C23" s="140">
        <f>SUM(C25:C27)</f>
        <v>5529.5925200000001</v>
      </c>
      <c r="D23" s="142"/>
    </row>
    <row r="24" spans="1:4" ht="15.75" customHeight="1">
      <c r="A24" s="121"/>
      <c r="B24" s="122" t="s">
        <v>132</v>
      </c>
      <c r="C24" s="123"/>
      <c r="D24" s="135"/>
    </row>
    <row r="25" spans="1:4" ht="57" customHeight="1">
      <c r="A25" s="121"/>
      <c r="B25" s="41" t="s">
        <v>180</v>
      </c>
      <c r="C25" s="124">
        <v>2289.5925200000001</v>
      </c>
      <c r="D25" s="136" t="s">
        <v>32</v>
      </c>
    </row>
    <row r="26" spans="1:4" ht="132" customHeight="1">
      <c r="A26" s="121"/>
      <c r="B26" s="41" t="s">
        <v>206</v>
      </c>
      <c r="C26" s="124">
        <v>100</v>
      </c>
      <c r="D26" s="136" t="s">
        <v>52</v>
      </c>
    </row>
    <row r="27" spans="1:4" ht="63" customHeight="1">
      <c r="A27" s="272"/>
      <c r="B27" s="179" t="s">
        <v>209</v>
      </c>
      <c r="C27" s="278">
        <v>3140</v>
      </c>
      <c r="D27" s="71" t="s">
        <v>33</v>
      </c>
    </row>
    <row r="28" spans="1:4" ht="47.25" customHeight="1">
      <c r="A28" s="273"/>
      <c r="B28" s="180"/>
      <c r="C28" s="279"/>
      <c r="D28" s="72" t="s">
        <v>53</v>
      </c>
    </row>
    <row r="29" spans="1:4" ht="41.25" customHeight="1">
      <c r="A29" s="274"/>
      <c r="B29" s="234"/>
      <c r="C29" s="280"/>
      <c r="D29" s="81" t="s">
        <v>34</v>
      </c>
    </row>
    <row r="30" spans="1:4" ht="35.25" customHeight="1">
      <c r="A30" s="138">
        <v>3</v>
      </c>
      <c r="B30" s="139" t="s">
        <v>222</v>
      </c>
      <c r="C30" s="140">
        <f>SUM(C32)</f>
        <v>1407.7475099999999</v>
      </c>
      <c r="D30" s="142"/>
    </row>
    <row r="31" spans="1:4" ht="15.75" customHeight="1">
      <c r="A31" s="121"/>
      <c r="B31" s="122" t="s">
        <v>132</v>
      </c>
      <c r="C31" s="123"/>
      <c r="D31" s="135"/>
    </row>
    <row r="32" spans="1:4" ht="29.25" customHeight="1">
      <c r="A32" s="272"/>
      <c r="B32" s="179" t="s">
        <v>41</v>
      </c>
      <c r="C32" s="275">
        <v>1407.7475099999999</v>
      </c>
      <c r="D32" s="71" t="s">
        <v>38</v>
      </c>
    </row>
    <row r="33" spans="1:4" ht="15.75" customHeight="1">
      <c r="A33" s="273"/>
      <c r="B33" s="180"/>
      <c r="C33" s="276"/>
      <c r="D33" s="72" t="s">
        <v>39</v>
      </c>
    </row>
    <row r="34" spans="1:4" ht="16.5" customHeight="1">
      <c r="A34" s="273"/>
      <c r="B34" s="180"/>
      <c r="C34" s="276"/>
      <c r="D34" s="72" t="s">
        <v>54</v>
      </c>
    </row>
    <row r="35" spans="1:4" ht="16.5" customHeight="1">
      <c r="A35" s="274"/>
      <c r="B35" s="234"/>
      <c r="C35" s="277"/>
      <c r="D35" s="81" t="s">
        <v>40</v>
      </c>
    </row>
    <row r="36" spans="1:4" ht="20.25" customHeight="1">
      <c r="A36" s="125"/>
      <c r="B36" s="143" t="s">
        <v>42</v>
      </c>
      <c r="C36" s="144">
        <f>SUM(C30+C23+C12)</f>
        <v>7099.1508400000002</v>
      </c>
      <c r="D36" s="137"/>
    </row>
  </sheetData>
  <mergeCells count="19">
    <mergeCell ref="D6:D11"/>
    <mergeCell ref="A4:D4"/>
    <mergeCell ref="A3:D3"/>
    <mergeCell ref="A18:A22"/>
    <mergeCell ref="B18:B22"/>
    <mergeCell ref="C18:C22"/>
    <mergeCell ref="D18:D22"/>
    <mergeCell ref="A6:A11"/>
    <mergeCell ref="B6:B11"/>
    <mergeCell ref="C6:C11"/>
    <mergeCell ref="A14:A17"/>
    <mergeCell ref="B14:B17"/>
    <mergeCell ref="C14:C17"/>
    <mergeCell ref="A32:A35"/>
    <mergeCell ref="B32:B35"/>
    <mergeCell ref="C32:C35"/>
    <mergeCell ref="A27:A29"/>
    <mergeCell ref="B27:B29"/>
    <mergeCell ref="C27:C29"/>
  </mergeCells>
  <phoneticPr fontId="16" type="noConversion"/>
  <printOptions horizontalCentered="1"/>
  <pageMargins left="0.15748031496062992" right="0.15748031496062992" top="0.35433070866141736" bottom="0.15748031496062992" header="0.31496062992125984" footer="0.31496062992125984"/>
  <pageSetup paperSize="9" fitToHeight="50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395"/>
  <sheetViews>
    <sheetView tabSelected="1" view="pageBreakPreview" topLeftCell="D5" zoomScaleNormal="100" zoomScaleSheetLayoutView="100" workbookViewId="0">
      <selection activeCell="B25" sqref="B25:F27"/>
    </sheetView>
  </sheetViews>
  <sheetFormatPr defaultRowHeight="12.75"/>
  <cols>
    <col min="1" max="1" width="2.5703125" style="1" customWidth="1"/>
    <col min="2" max="2" width="29.85546875" style="1" customWidth="1"/>
    <col min="3" max="4" width="13.42578125" style="1" customWidth="1"/>
    <col min="5" max="5" width="14.5703125" style="1" customWidth="1"/>
    <col min="6" max="6" width="12.85546875" style="1" customWidth="1"/>
    <col min="7" max="7" width="15.5703125" style="1" customWidth="1"/>
    <col min="8" max="8" width="13.7109375" style="1" customWidth="1"/>
    <col min="9" max="9" width="10" style="1" customWidth="1"/>
    <col min="10" max="10" width="69" style="1" customWidth="1"/>
    <col min="11" max="11" width="10" style="1" bestFit="1" customWidth="1"/>
    <col min="12" max="237" width="9.140625" style="1"/>
    <col min="238" max="238" width="4.7109375" style="1" customWidth="1"/>
    <col min="239" max="239" width="18.5703125" style="1" customWidth="1"/>
    <col min="240" max="240" width="13" style="1" customWidth="1"/>
    <col min="241" max="241" width="14" style="1" customWidth="1"/>
    <col min="242" max="242" width="13.140625" style="1" customWidth="1"/>
    <col min="243" max="243" width="11.7109375" style="1" customWidth="1"/>
    <col min="244" max="244" width="15.42578125" style="1" customWidth="1"/>
    <col min="245" max="245" width="14.85546875" style="1" customWidth="1"/>
    <col min="246" max="246" width="10.140625" style="1" customWidth="1"/>
    <col min="247" max="247" width="13" style="1" customWidth="1"/>
    <col min="248" max="248" width="11.7109375" style="1" customWidth="1"/>
    <col min="249" max="249" width="13.7109375" style="1" customWidth="1"/>
    <col min="250" max="250" width="13" style="1" customWidth="1"/>
    <col min="251" max="251" width="10.140625" style="1" customWidth="1"/>
    <col min="252" max="252" width="14.7109375" style="1" customWidth="1"/>
    <col min="253" max="253" width="10.5703125" style="1" customWidth="1"/>
    <col min="254" max="254" width="8.5703125" style="1" customWidth="1"/>
    <col min="255" max="255" width="10.7109375" style="1" customWidth="1"/>
    <col min="256" max="16384" width="9.140625" style="1"/>
  </cols>
  <sheetData>
    <row r="1" spans="1:10" hidden="1">
      <c r="J1" s="2"/>
    </row>
    <row r="2" spans="1:10" hidden="1">
      <c r="B2" s="193"/>
      <c r="C2" s="193"/>
      <c r="D2" s="193"/>
      <c r="E2" s="193"/>
      <c r="F2" s="193"/>
      <c r="G2" s="193"/>
      <c r="H2" s="193"/>
      <c r="I2" s="3"/>
      <c r="J2" s="2"/>
    </row>
    <row r="3" spans="1:10" hidden="1">
      <c r="J3" s="2"/>
    </row>
    <row r="4" spans="1:10" hidden="1">
      <c r="J4" s="2"/>
    </row>
    <row r="5" spans="1:10">
      <c r="J5" s="86" t="s">
        <v>314</v>
      </c>
    </row>
    <row r="6" spans="1:10">
      <c r="A6" s="193" t="s">
        <v>93</v>
      </c>
      <c r="B6" s="193"/>
      <c r="C6" s="193"/>
      <c r="D6" s="193"/>
      <c r="E6" s="193"/>
      <c r="F6" s="193"/>
      <c r="G6" s="193"/>
      <c r="H6" s="193"/>
      <c r="I6" s="193"/>
      <c r="J6" s="193"/>
    </row>
    <row r="7" spans="1:10">
      <c r="A7" s="193" t="s">
        <v>94</v>
      </c>
      <c r="B7" s="193"/>
      <c r="C7" s="193"/>
      <c r="D7" s="193"/>
      <c r="E7" s="193"/>
      <c r="F7" s="193"/>
      <c r="G7" s="193"/>
      <c r="H7" s="193"/>
      <c r="I7" s="193"/>
      <c r="J7" s="193"/>
    </row>
    <row r="8" spans="1:10" ht="4.5" customHeight="1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>
      <c r="A9" s="3"/>
      <c r="B9" s="3"/>
      <c r="C9" s="4"/>
      <c r="D9" s="4"/>
      <c r="E9" s="4"/>
      <c r="F9" s="4"/>
      <c r="G9" s="4"/>
      <c r="H9" s="4"/>
      <c r="I9" s="3"/>
      <c r="J9" s="126" t="s">
        <v>290</v>
      </c>
    </row>
    <row r="10" spans="1:10" ht="15.95" customHeight="1">
      <c r="A10" s="194" t="s">
        <v>95</v>
      </c>
      <c r="B10" s="197" t="s">
        <v>96</v>
      </c>
      <c r="C10" s="184" t="s">
        <v>97</v>
      </c>
      <c r="D10" s="200" t="s">
        <v>98</v>
      </c>
      <c r="E10" s="201"/>
      <c r="F10" s="202"/>
      <c r="G10" s="206" t="s">
        <v>99</v>
      </c>
      <c r="H10" s="184" t="s">
        <v>100</v>
      </c>
      <c r="I10" s="184" t="s">
        <v>291</v>
      </c>
      <c r="J10" s="181" t="s">
        <v>101</v>
      </c>
    </row>
    <row r="11" spans="1:10" ht="24" customHeight="1">
      <c r="A11" s="195"/>
      <c r="B11" s="198"/>
      <c r="C11" s="185"/>
      <c r="D11" s="203"/>
      <c r="E11" s="204"/>
      <c r="F11" s="205"/>
      <c r="G11" s="207"/>
      <c r="H11" s="185"/>
      <c r="I11" s="185"/>
      <c r="J11" s="182"/>
    </row>
    <row r="12" spans="1:10" ht="12" customHeight="1">
      <c r="A12" s="195"/>
      <c r="B12" s="198"/>
      <c r="C12" s="185"/>
      <c r="D12" s="181" t="s">
        <v>102</v>
      </c>
      <c r="E12" s="181" t="s">
        <v>103</v>
      </c>
      <c r="F12" s="181" t="s">
        <v>292</v>
      </c>
      <c r="G12" s="207"/>
      <c r="H12" s="185"/>
      <c r="I12" s="185"/>
      <c r="J12" s="182"/>
    </row>
    <row r="13" spans="1:10" ht="9" customHeight="1">
      <c r="A13" s="195"/>
      <c r="B13" s="198"/>
      <c r="C13" s="185"/>
      <c r="D13" s="182"/>
      <c r="E13" s="182"/>
      <c r="F13" s="182"/>
      <c r="G13" s="207"/>
      <c r="H13" s="185"/>
      <c r="I13" s="185"/>
      <c r="J13" s="182"/>
    </row>
    <row r="14" spans="1:10" ht="9" customHeight="1">
      <c r="A14" s="195"/>
      <c r="B14" s="198"/>
      <c r="C14" s="185"/>
      <c r="D14" s="182"/>
      <c r="E14" s="182"/>
      <c r="F14" s="182"/>
      <c r="G14" s="207"/>
      <c r="H14" s="185"/>
      <c r="I14" s="185"/>
      <c r="J14" s="182"/>
    </row>
    <row r="15" spans="1:10" ht="25.5" customHeight="1">
      <c r="A15" s="196"/>
      <c r="B15" s="199"/>
      <c r="C15" s="186"/>
      <c r="D15" s="183"/>
      <c r="E15" s="183"/>
      <c r="F15" s="183"/>
      <c r="G15" s="208"/>
      <c r="H15" s="186"/>
      <c r="I15" s="186"/>
      <c r="J15" s="183"/>
    </row>
    <row r="16" spans="1:10" ht="14.25" customHeight="1">
      <c r="A16" s="5">
        <v>1</v>
      </c>
      <c r="B16" s="35">
        <v>2</v>
      </c>
      <c r="C16" s="5">
        <v>3</v>
      </c>
      <c r="D16" s="35">
        <v>4</v>
      </c>
      <c r="E16" s="5">
        <v>5</v>
      </c>
      <c r="F16" s="35">
        <v>6</v>
      </c>
      <c r="G16" s="5">
        <v>7</v>
      </c>
      <c r="H16" s="35">
        <v>8</v>
      </c>
      <c r="I16" s="35">
        <v>9</v>
      </c>
      <c r="J16" s="5">
        <v>10</v>
      </c>
    </row>
    <row r="17" spans="1:10" ht="14.25" customHeight="1">
      <c r="A17" s="187" t="s">
        <v>105</v>
      </c>
      <c r="B17" s="188"/>
      <c r="C17" s="188"/>
      <c r="D17" s="188"/>
      <c r="E17" s="188"/>
      <c r="F17" s="188"/>
      <c r="G17" s="188"/>
      <c r="H17" s="188"/>
      <c r="I17" s="188"/>
      <c r="J17" s="189"/>
    </row>
    <row r="18" spans="1:10" ht="14.25" customHeight="1">
      <c r="A18" s="6"/>
      <c r="B18" s="7" t="s">
        <v>106</v>
      </c>
      <c r="C18" s="8">
        <v>12299842.49</v>
      </c>
      <c r="D18" s="8">
        <v>44047058.619999997</v>
      </c>
      <c r="E18" s="8">
        <v>20618984.84</v>
      </c>
      <c r="F18" s="8">
        <v>576441.24</v>
      </c>
      <c r="G18" s="8">
        <v>35151475.030000001</v>
      </c>
      <c r="H18" s="8">
        <f>SUM(G18-C18)</f>
        <v>22851632.539999999</v>
      </c>
      <c r="I18" s="9" t="s">
        <v>107</v>
      </c>
      <c r="J18" s="9"/>
    </row>
    <row r="19" spans="1:10" ht="14.25" customHeight="1">
      <c r="A19" s="6"/>
      <c r="B19" s="190" t="s">
        <v>293</v>
      </c>
      <c r="C19" s="191"/>
      <c r="D19" s="191"/>
      <c r="E19" s="191"/>
      <c r="F19" s="191"/>
      <c r="G19" s="191"/>
      <c r="H19" s="191"/>
      <c r="I19" s="191"/>
      <c r="J19" s="192"/>
    </row>
    <row r="20" spans="1:10" ht="103.5" customHeight="1">
      <c r="A20" s="127"/>
      <c r="B20" s="10" t="s">
        <v>294</v>
      </c>
      <c r="C20" s="11">
        <v>301718.49</v>
      </c>
      <c r="D20" s="11">
        <v>581768.91</v>
      </c>
      <c r="E20" s="11">
        <v>602382.81999999995</v>
      </c>
      <c r="F20" s="11">
        <v>0</v>
      </c>
      <c r="G20" s="12">
        <v>281104.58</v>
      </c>
      <c r="H20" s="12">
        <f>SUM(G20-C20)</f>
        <v>-20613.909999999974</v>
      </c>
      <c r="I20" s="13" t="s">
        <v>109</v>
      </c>
      <c r="J20" s="209" t="s">
        <v>110</v>
      </c>
    </row>
    <row r="21" spans="1:10" ht="18" customHeight="1">
      <c r="A21" s="25"/>
      <c r="B21" s="211" t="s">
        <v>111</v>
      </c>
      <c r="C21" s="212"/>
      <c r="D21" s="212"/>
      <c r="E21" s="212"/>
      <c r="F21" s="213"/>
      <c r="G21" s="14"/>
      <c r="H21" s="14"/>
      <c r="I21" s="15"/>
      <c r="J21" s="210"/>
    </row>
    <row r="22" spans="1:10" ht="6" customHeight="1">
      <c r="A22" s="25"/>
      <c r="B22" s="166" t="s">
        <v>112</v>
      </c>
      <c r="C22" s="167"/>
      <c r="D22" s="167"/>
      <c r="E22" s="167"/>
      <c r="F22" s="168"/>
      <c r="G22" s="147">
        <v>42757.33</v>
      </c>
      <c r="H22" s="178"/>
      <c r="I22" s="149"/>
      <c r="J22" s="151" t="s">
        <v>113</v>
      </c>
    </row>
    <row r="23" spans="1:10" ht="6" customHeight="1">
      <c r="A23" s="25"/>
      <c r="B23" s="169"/>
      <c r="C23" s="170"/>
      <c r="D23" s="170"/>
      <c r="E23" s="170"/>
      <c r="F23" s="171"/>
      <c r="G23" s="148"/>
      <c r="H23" s="164"/>
      <c r="I23" s="150"/>
      <c r="J23" s="152"/>
    </row>
    <row r="24" spans="1:10" ht="6" customHeight="1">
      <c r="A24" s="25"/>
      <c r="B24" s="172"/>
      <c r="C24" s="173"/>
      <c r="D24" s="173"/>
      <c r="E24" s="173"/>
      <c r="F24" s="174"/>
      <c r="G24" s="175"/>
      <c r="H24" s="165"/>
      <c r="I24" s="163"/>
      <c r="J24" s="152"/>
    </row>
    <row r="25" spans="1:10" ht="33.75" customHeight="1">
      <c r="A25" s="25"/>
      <c r="B25" s="166" t="s">
        <v>114</v>
      </c>
      <c r="C25" s="167"/>
      <c r="D25" s="167"/>
      <c r="E25" s="167"/>
      <c r="F25" s="168"/>
      <c r="G25" s="147">
        <f>G20-G22-G28</f>
        <v>132080.28</v>
      </c>
      <c r="H25" s="178"/>
      <c r="I25" s="178"/>
      <c r="J25" s="16" t="s">
        <v>115</v>
      </c>
    </row>
    <row r="26" spans="1:10" ht="42.75" customHeight="1">
      <c r="A26" s="25"/>
      <c r="B26" s="169"/>
      <c r="C26" s="170"/>
      <c r="D26" s="170"/>
      <c r="E26" s="170"/>
      <c r="F26" s="171"/>
      <c r="G26" s="148"/>
      <c r="H26" s="164"/>
      <c r="I26" s="164"/>
      <c r="J26" s="17" t="s">
        <v>116</v>
      </c>
    </row>
    <row r="27" spans="1:10" ht="31.5" customHeight="1">
      <c r="A27" s="25"/>
      <c r="B27" s="172"/>
      <c r="C27" s="173"/>
      <c r="D27" s="173"/>
      <c r="E27" s="173"/>
      <c r="F27" s="174"/>
      <c r="G27" s="175"/>
      <c r="H27" s="165"/>
      <c r="I27" s="165"/>
      <c r="J27" s="23" t="s">
        <v>117</v>
      </c>
    </row>
    <row r="28" spans="1:10" ht="19.5" customHeight="1">
      <c r="A28" s="25"/>
      <c r="B28" s="166" t="s">
        <v>118</v>
      </c>
      <c r="C28" s="167"/>
      <c r="D28" s="167"/>
      <c r="E28" s="167"/>
      <c r="F28" s="168"/>
      <c r="G28" s="147">
        <v>106266.97</v>
      </c>
      <c r="H28" s="178"/>
      <c r="I28" s="149"/>
      <c r="J28" s="17" t="s">
        <v>119</v>
      </c>
    </row>
    <row r="29" spans="1:10" ht="30.75" customHeight="1">
      <c r="A29" s="25"/>
      <c r="B29" s="169"/>
      <c r="C29" s="170"/>
      <c r="D29" s="170"/>
      <c r="E29" s="170"/>
      <c r="F29" s="171"/>
      <c r="G29" s="148"/>
      <c r="H29" s="164"/>
      <c r="I29" s="150"/>
      <c r="J29" s="17" t="s">
        <v>120</v>
      </c>
    </row>
    <row r="30" spans="1:10" ht="17.25" customHeight="1">
      <c r="A30" s="25"/>
      <c r="B30" s="169"/>
      <c r="C30" s="170"/>
      <c r="D30" s="170"/>
      <c r="E30" s="170"/>
      <c r="F30" s="171"/>
      <c r="G30" s="148"/>
      <c r="H30" s="164"/>
      <c r="I30" s="150"/>
      <c r="J30" s="17" t="s">
        <v>121</v>
      </c>
    </row>
    <row r="31" spans="1:10" ht="20.25" customHeight="1">
      <c r="A31" s="54"/>
      <c r="B31" s="172"/>
      <c r="C31" s="173"/>
      <c r="D31" s="173"/>
      <c r="E31" s="173"/>
      <c r="F31" s="174"/>
      <c r="G31" s="175"/>
      <c r="H31" s="165"/>
      <c r="I31" s="163"/>
      <c r="J31" s="23" t="s">
        <v>122</v>
      </c>
    </row>
    <row r="32" spans="1:10" ht="111" customHeight="1">
      <c r="A32" s="214"/>
      <c r="B32" s="18" t="s">
        <v>295</v>
      </c>
      <c r="C32" s="11">
        <v>2313038.1</v>
      </c>
      <c r="D32" s="11">
        <v>7006662.2000000002</v>
      </c>
      <c r="E32" s="11">
        <v>4809475.72</v>
      </c>
      <c r="F32" s="11">
        <v>24956.54</v>
      </c>
      <c r="G32" s="12">
        <v>4485268.04</v>
      </c>
      <c r="H32" s="12">
        <f>SUM(G32-C32)</f>
        <v>2172229.94</v>
      </c>
      <c r="I32" s="19" t="s">
        <v>124</v>
      </c>
      <c r="J32" s="209" t="s">
        <v>125</v>
      </c>
    </row>
    <row r="33" spans="1:10" ht="18" customHeight="1">
      <c r="A33" s="215"/>
      <c r="B33" s="211" t="s">
        <v>111</v>
      </c>
      <c r="C33" s="212"/>
      <c r="D33" s="212"/>
      <c r="E33" s="212"/>
      <c r="F33" s="213"/>
      <c r="G33" s="14"/>
      <c r="H33" s="14"/>
      <c r="I33" s="15"/>
      <c r="J33" s="210"/>
    </row>
    <row r="34" spans="1:10" ht="12.75" customHeight="1">
      <c r="A34" s="215"/>
      <c r="B34" s="166" t="s">
        <v>112</v>
      </c>
      <c r="C34" s="167"/>
      <c r="D34" s="167"/>
      <c r="E34" s="167"/>
      <c r="F34" s="168"/>
      <c r="G34" s="147">
        <v>1628209.14</v>
      </c>
      <c r="H34" s="178"/>
      <c r="I34" s="20"/>
      <c r="J34" s="151" t="s">
        <v>126</v>
      </c>
    </row>
    <row r="35" spans="1:10" ht="24.75" customHeight="1">
      <c r="A35" s="215"/>
      <c r="B35" s="169"/>
      <c r="C35" s="170"/>
      <c r="D35" s="170"/>
      <c r="E35" s="170"/>
      <c r="F35" s="171"/>
      <c r="G35" s="148"/>
      <c r="H35" s="164"/>
      <c r="I35" s="21"/>
      <c r="J35" s="152"/>
    </row>
    <row r="36" spans="1:10" ht="37.5" customHeight="1">
      <c r="A36" s="215"/>
      <c r="B36" s="172"/>
      <c r="C36" s="173"/>
      <c r="D36" s="173"/>
      <c r="E36" s="173"/>
      <c r="F36" s="174"/>
      <c r="G36" s="175"/>
      <c r="H36" s="165"/>
      <c r="I36" s="22"/>
      <c r="J36" s="153"/>
    </row>
    <row r="37" spans="1:10" ht="70.5" customHeight="1">
      <c r="A37" s="215"/>
      <c r="B37" s="166" t="s">
        <v>114</v>
      </c>
      <c r="C37" s="167"/>
      <c r="D37" s="167"/>
      <c r="E37" s="167"/>
      <c r="F37" s="168"/>
      <c r="G37" s="147">
        <f>2857058.9-55543.84</f>
        <v>2801515.06</v>
      </c>
      <c r="H37" s="149"/>
      <c r="I37" s="20"/>
      <c r="J37" s="24" t="s">
        <v>127</v>
      </c>
    </row>
    <row r="38" spans="1:10" ht="18" customHeight="1">
      <c r="A38" s="215"/>
      <c r="B38" s="169"/>
      <c r="C38" s="170"/>
      <c r="D38" s="170"/>
      <c r="E38" s="170"/>
      <c r="F38" s="171"/>
      <c r="G38" s="148"/>
      <c r="H38" s="150"/>
      <c r="I38" s="21"/>
      <c r="J38" s="25" t="s">
        <v>128</v>
      </c>
    </row>
    <row r="39" spans="1:10" ht="21.75" customHeight="1">
      <c r="A39" s="215"/>
      <c r="B39" s="169"/>
      <c r="C39" s="170"/>
      <c r="D39" s="170"/>
      <c r="E39" s="170"/>
      <c r="F39" s="171"/>
      <c r="G39" s="148"/>
      <c r="H39" s="150"/>
      <c r="I39" s="21"/>
      <c r="J39" s="25" t="s">
        <v>129</v>
      </c>
    </row>
    <row r="40" spans="1:10" ht="85.5" customHeight="1">
      <c r="A40" s="215"/>
      <c r="B40" s="172"/>
      <c r="C40" s="173"/>
      <c r="D40" s="173"/>
      <c r="E40" s="173"/>
      <c r="F40" s="174"/>
      <c r="G40" s="175"/>
      <c r="H40" s="163"/>
      <c r="I40" s="21"/>
      <c r="J40" s="25" t="s">
        <v>130</v>
      </c>
    </row>
    <row r="41" spans="1:10" ht="6" customHeight="1">
      <c r="A41" s="215"/>
      <c r="B41" s="166" t="s">
        <v>118</v>
      </c>
      <c r="C41" s="167"/>
      <c r="D41" s="167"/>
      <c r="E41" s="167"/>
      <c r="F41" s="168"/>
      <c r="G41" s="147">
        <v>55543.839999999997</v>
      </c>
      <c r="H41" s="178"/>
      <c r="I41" s="26"/>
      <c r="J41" s="151" t="s">
        <v>131</v>
      </c>
    </row>
    <row r="42" spans="1:10" ht="6" customHeight="1">
      <c r="A42" s="215"/>
      <c r="B42" s="169"/>
      <c r="C42" s="170"/>
      <c r="D42" s="170"/>
      <c r="E42" s="170"/>
      <c r="F42" s="171"/>
      <c r="G42" s="148"/>
      <c r="H42" s="164"/>
      <c r="I42" s="27"/>
      <c r="J42" s="152"/>
    </row>
    <row r="43" spans="1:10" ht="6" customHeight="1">
      <c r="A43" s="215"/>
      <c r="B43" s="169"/>
      <c r="C43" s="170"/>
      <c r="D43" s="170"/>
      <c r="E43" s="170"/>
      <c r="F43" s="171"/>
      <c r="G43" s="148"/>
      <c r="H43" s="164"/>
      <c r="I43" s="27"/>
      <c r="J43" s="152"/>
    </row>
    <row r="44" spans="1:10" ht="5.25" customHeight="1">
      <c r="A44" s="215"/>
      <c r="B44" s="172"/>
      <c r="C44" s="173"/>
      <c r="D44" s="173"/>
      <c r="E44" s="173"/>
      <c r="F44" s="174"/>
      <c r="G44" s="175"/>
      <c r="H44" s="165"/>
      <c r="I44" s="28"/>
      <c r="J44" s="153"/>
    </row>
    <row r="45" spans="1:10" ht="17.25" customHeight="1">
      <c r="A45" s="215"/>
      <c r="B45" s="160" t="s">
        <v>315</v>
      </c>
      <c r="C45" s="161"/>
      <c r="D45" s="161"/>
      <c r="E45" s="161"/>
      <c r="F45" s="161"/>
      <c r="G45" s="161"/>
      <c r="H45" s="161"/>
      <c r="I45" s="161"/>
      <c r="J45" s="162"/>
    </row>
    <row r="46" spans="1:10" ht="53.25" customHeight="1">
      <c r="A46" s="215"/>
      <c r="B46" s="31" t="s">
        <v>133</v>
      </c>
      <c r="C46" s="32">
        <v>145605.94</v>
      </c>
      <c r="D46" s="32">
        <v>7046348.7999999998</v>
      </c>
      <c r="E46" s="32">
        <v>3440677.31</v>
      </c>
      <c r="F46" s="32">
        <v>0</v>
      </c>
      <c r="G46" s="32">
        <v>3751277.43</v>
      </c>
      <c r="H46" s="30"/>
      <c r="I46" s="30"/>
      <c r="J46" s="33" t="s">
        <v>317</v>
      </c>
    </row>
    <row r="47" spans="1:10" ht="18" customHeight="1">
      <c r="A47" s="215"/>
      <c r="B47" s="154" t="s">
        <v>134</v>
      </c>
      <c r="C47" s="157">
        <v>385591.67</v>
      </c>
      <c r="D47" s="157">
        <v>-28587.5</v>
      </c>
      <c r="E47" s="157">
        <v>57516.21</v>
      </c>
      <c r="F47" s="157">
        <v>24956.54</v>
      </c>
      <c r="G47" s="157">
        <v>274531.42</v>
      </c>
      <c r="H47" s="149"/>
      <c r="I47" s="178"/>
      <c r="J47" s="33" t="s">
        <v>349</v>
      </c>
    </row>
    <row r="48" spans="1:10" ht="15" customHeight="1">
      <c r="A48" s="215"/>
      <c r="B48" s="155"/>
      <c r="C48" s="158"/>
      <c r="D48" s="158"/>
      <c r="E48" s="158"/>
      <c r="F48" s="158"/>
      <c r="G48" s="158"/>
      <c r="H48" s="150"/>
      <c r="I48" s="164"/>
      <c r="J48" s="34" t="s">
        <v>318</v>
      </c>
    </row>
    <row r="49" spans="1:10" ht="24.75" customHeight="1">
      <c r="A49" s="215"/>
      <c r="B49" s="155"/>
      <c r="C49" s="158"/>
      <c r="D49" s="158"/>
      <c r="E49" s="158"/>
      <c r="F49" s="158"/>
      <c r="G49" s="158"/>
      <c r="H49" s="150"/>
      <c r="I49" s="164"/>
      <c r="J49" s="34" t="s">
        <v>350</v>
      </c>
    </row>
    <row r="50" spans="1:10" ht="8.25" customHeight="1">
      <c r="A50" s="215"/>
      <c r="B50" s="155"/>
      <c r="C50" s="158"/>
      <c r="D50" s="158"/>
      <c r="E50" s="158"/>
      <c r="F50" s="158"/>
      <c r="G50" s="158"/>
      <c r="H50" s="150"/>
      <c r="I50" s="164"/>
      <c r="J50" s="180" t="s">
        <v>351</v>
      </c>
    </row>
    <row r="51" spans="1:10" ht="22.5" customHeight="1">
      <c r="A51" s="215"/>
      <c r="B51" s="156"/>
      <c r="C51" s="159"/>
      <c r="D51" s="159"/>
      <c r="E51" s="159"/>
      <c r="F51" s="159"/>
      <c r="G51" s="159"/>
      <c r="H51" s="163"/>
      <c r="I51" s="165"/>
      <c r="J51" s="180"/>
    </row>
    <row r="52" spans="1:10" ht="17.25" customHeight="1">
      <c r="A52" s="215"/>
      <c r="B52" s="154" t="s">
        <v>135</v>
      </c>
      <c r="C52" s="157">
        <v>1081306.4099999999</v>
      </c>
      <c r="D52" s="157">
        <v>0</v>
      </c>
      <c r="E52" s="157">
        <v>681523.86</v>
      </c>
      <c r="F52" s="157">
        <v>0</v>
      </c>
      <c r="G52" s="157">
        <v>399782.55</v>
      </c>
      <c r="H52" s="147"/>
      <c r="I52" s="178"/>
      <c r="J52" s="33" t="s">
        <v>352</v>
      </c>
    </row>
    <row r="53" spans="1:10" ht="17.25" customHeight="1">
      <c r="A53" s="215"/>
      <c r="B53" s="155"/>
      <c r="C53" s="158"/>
      <c r="D53" s="158"/>
      <c r="E53" s="158"/>
      <c r="F53" s="158"/>
      <c r="G53" s="158"/>
      <c r="H53" s="148"/>
      <c r="I53" s="164"/>
      <c r="J53" s="34" t="s">
        <v>353</v>
      </c>
    </row>
    <row r="54" spans="1:10" ht="27" customHeight="1">
      <c r="A54" s="215"/>
      <c r="B54" s="155"/>
      <c r="C54" s="158"/>
      <c r="D54" s="158"/>
      <c r="E54" s="158"/>
      <c r="F54" s="158"/>
      <c r="G54" s="158"/>
      <c r="H54" s="148"/>
      <c r="I54" s="164"/>
      <c r="J54" s="34" t="s">
        <v>354</v>
      </c>
    </row>
    <row r="55" spans="1:10" ht="60.75" customHeight="1">
      <c r="A55" s="216"/>
      <c r="B55" s="156"/>
      <c r="C55" s="159"/>
      <c r="D55" s="159"/>
      <c r="E55" s="159"/>
      <c r="F55" s="159"/>
      <c r="G55" s="159"/>
      <c r="H55" s="175"/>
      <c r="I55" s="165"/>
      <c r="J55" s="66" t="s">
        <v>355</v>
      </c>
    </row>
    <row r="56" spans="1:10" ht="138.75" customHeight="1">
      <c r="A56" s="194"/>
      <c r="B56" s="36" t="s">
        <v>296</v>
      </c>
      <c r="C56" s="11">
        <v>858894.39</v>
      </c>
      <c r="D56" s="11">
        <v>4289155.8499999996</v>
      </c>
      <c r="E56" s="11">
        <v>3971003.13</v>
      </c>
      <c r="F56" s="37">
        <v>0</v>
      </c>
      <c r="G56" s="12">
        <v>1177047.1100000001</v>
      </c>
      <c r="H56" s="12">
        <f>SUM(G56-C56)</f>
        <v>318152.72000000009</v>
      </c>
      <c r="I56" s="38" t="s">
        <v>136</v>
      </c>
      <c r="J56" s="39" t="s">
        <v>137</v>
      </c>
    </row>
    <row r="57" spans="1:10" ht="18" customHeight="1">
      <c r="A57" s="195"/>
      <c r="B57" s="211" t="s">
        <v>111</v>
      </c>
      <c r="C57" s="212"/>
      <c r="D57" s="212"/>
      <c r="E57" s="212"/>
      <c r="F57" s="212"/>
      <c r="G57" s="14"/>
      <c r="H57" s="14"/>
      <c r="I57" s="15"/>
      <c r="J57" s="40"/>
    </row>
    <row r="58" spans="1:10" ht="6.75" customHeight="1">
      <c r="A58" s="195"/>
      <c r="B58" s="166" t="s">
        <v>112</v>
      </c>
      <c r="C58" s="167"/>
      <c r="D58" s="167"/>
      <c r="E58" s="167"/>
      <c r="F58" s="168"/>
      <c r="G58" s="148">
        <v>985519.75</v>
      </c>
      <c r="H58" s="164"/>
      <c r="I58" s="27"/>
      <c r="J58" s="151" t="s">
        <v>319</v>
      </c>
    </row>
    <row r="59" spans="1:10" ht="6.75" customHeight="1">
      <c r="A59" s="195"/>
      <c r="B59" s="169"/>
      <c r="C59" s="170"/>
      <c r="D59" s="170"/>
      <c r="E59" s="170"/>
      <c r="F59" s="171"/>
      <c r="G59" s="148"/>
      <c r="H59" s="164"/>
      <c r="I59" s="27"/>
      <c r="J59" s="152"/>
    </row>
    <row r="60" spans="1:10" ht="6.75" customHeight="1">
      <c r="A60" s="195"/>
      <c r="B60" s="172"/>
      <c r="C60" s="173"/>
      <c r="D60" s="173"/>
      <c r="E60" s="173"/>
      <c r="F60" s="174"/>
      <c r="G60" s="175"/>
      <c r="H60" s="165"/>
      <c r="I60" s="27"/>
      <c r="J60" s="152"/>
    </row>
    <row r="61" spans="1:10" ht="8.25" customHeight="1">
      <c r="A61" s="195"/>
      <c r="B61" s="166" t="s">
        <v>114</v>
      </c>
      <c r="C61" s="167"/>
      <c r="D61" s="167"/>
      <c r="E61" s="167"/>
      <c r="F61" s="168"/>
      <c r="G61" s="147">
        <v>191527.36</v>
      </c>
      <c r="H61" s="149"/>
      <c r="I61" s="20"/>
      <c r="J61" s="151" t="s">
        <v>320</v>
      </c>
    </row>
    <row r="62" spans="1:10" ht="8.25" customHeight="1">
      <c r="A62" s="195"/>
      <c r="B62" s="169"/>
      <c r="C62" s="170"/>
      <c r="D62" s="170"/>
      <c r="E62" s="170"/>
      <c r="F62" s="171"/>
      <c r="G62" s="148"/>
      <c r="H62" s="150"/>
      <c r="I62" s="21"/>
      <c r="J62" s="152"/>
    </row>
    <row r="63" spans="1:10" ht="8.25" customHeight="1">
      <c r="A63" s="195"/>
      <c r="B63" s="169"/>
      <c r="C63" s="170"/>
      <c r="D63" s="170"/>
      <c r="E63" s="170"/>
      <c r="F63" s="171"/>
      <c r="G63" s="148"/>
      <c r="H63" s="150"/>
      <c r="I63" s="21"/>
      <c r="J63" s="152"/>
    </row>
    <row r="64" spans="1:10" ht="8.25" customHeight="1">
      <c r="A64" s="195"/>
      <c r="B64" s="172"/>
      <c r="C64" s="173"/>
      <c r="D64" s="173"/>
      <c r="E64" s="173"/>
      <c r="F64" s="174"/>
      <c r="G64" s="175"/>
      <c r="H64" s="163"/>
      <c r="I64" s="22"/>
      <c r="J64" s="153"/>
    </row>
    <row r="65" spans="1:10" ht="3" customHeight="1">
      <c r="A65" s="195"/>
      <c r="B65" s="166" t="s">
        <v>118</v>
      </c>
      <c r="C65" s="167"/>
      <c r="D65" s="167"/>
      <c r="E65" s="167"/>
      <c r="F65" s="168"/>
      <c r="G65" s="147">
        <v>0</v>
      </c>
      <c r="H65" s="178"/>
      <c r="I65" s="26"/>
      <c r="J65" s="151"/>
    </row>
    <row r="66" spans="1:10" ht="3" customHeight="1">
      <c r="A66" s="195"/>
      <c r="B66" s="169"/>
      <c r="C66" s="170"/>
      <c r="D66" s="170"/>
      <c r="E66" s="170"/>
      <c r="F66" s="171"/>
      <c r="G66" s="148"/>
      <c r="H66" s="164"/>
      <c r="I66" s="27"/>
      <c r="J66" s="152"/>
    </row>
    <row r="67" spans="1:10" ht="3" customHeight="1">
      <c r="A67" s="195"/>
      <c r="B67" s="169"/>
      <c r="C67" s="170"/>
      <c r="D67" s="170"/>
      <c r="E67" s="170"/>
      <c r="F67" s="171"/>
      <c r="G67" s="148"/>
      <c r="H67" s="164"/>
      <c r="I67" s="27"/>
      <c r="J67" s="152"/>
    </row>
    <row r="68" spans="1:10" ht="3" customHeight="1">
      <c r="A68" s="195"/>
      <c r="B68" s="172"/>
      <c r="C68" s="173"/>
      <c r="D68" s="173"/>
      <c r="E68" s="173"/>
      <c r="F68" s="174"/>
      <c r="G68" s="175"/>
      <c r="H68" s="165"/>
      <c r="I68" s="28"/>
      <c r="J68" s="153"/>
    </row>
    <row r="69" spans="1:10" ht="17.25" customHeight="1">
      <c r="A69" s="195"/>
      <c r="B69" s="160" t="s">
        <v>315</v>
      </c>
      <c r="C69" s="161"/>
      <c r="D69" s="161"/>
      <c r="E69" s="161"/>
      <c r="F69" s="161"/>
      <c r="G69" s="161"/>
      <c r="H69" s="161"/>
      <c r="I69" s="161"/>
      <c r="J69" s="162"/>
    </row>
    <row r="70" spans="1:10" ht="60.75" customHeight="1">
      <c r="A70" s="195"/>
      <c r="B70" s="31" t="s">
        <v>138</v>
      </c>
      <c r="C70" s="32">
        <v>150152.95999999999</v>
      </c>
      <c r="D70" s="32">
        <v>0</v>
      </c>
      <c r="E70" s="32">
        <v>0</v>
      </c>
      <c r="F70" s="32">
        <v>0</v>
      </c>
      <c r="G70" s="32">
        <v>150152.95999999999</v>
      </c>
      <c r="H70" s="30"/>
      <c r="I70" s="30"/>
      <c r="J70" s="41" t="s">
        <v>324</v>
      </c>
    </row>
    <row r="71" spans="1:10" ht="47.25" customHeight="1">
      <c r="A71" s="196"/>
      <c r="B71" s="31" t="s">
        <v>139</v>
      </c>
      <c r="C71" s="32">
        <v>51374.400000000001</v>
      </c>
      <c r="D71" s="32">
        <v>0</v>
      </c>
      <c r="E71" s="32">
        <v>10000</v>
      </c>
      <c r="F71" s="32">
        <v>0</v>
      </c>
      <c r="G71" s="77">
        <v>41374.400000000001</v>
      </c>
      <c r="H71" s="42"/>
      <c r="I71" s="42"/>
      <c r="J71" s="41" t="s">
        <v>325</v>
      </c>
    </row>
    <row r="72" spans="1:10" ht="111" customHeight="1">
      <c r="A72" s="194"/>
      <c r="B72" s="43" t="s">
        <v>297</v>
      </c>
      <c r="C72" s="11">
        <v>455484.45</v>
      </c>
      <c r="D72" s="11">
        <v>560831.30000000005</v>
      </c>
      <c r="E72" s="11">
        <v>251737.09</v>
      </c>
      <c r="F72" s="37"/>
      <c r="G72" s="12">
        <v>764578.66</v>
      </c>
      <c r="H72" s="12">
        <f>SUM(G72-C72)</f>
        <v>309094.21000000002</v>
      </c>
      <c r="I72" s="38" t="s">
        <v>140</v>
      </c>
      <c r="J72" s="209" t="s">
        <v>141</v>
      </c>
    </row>
    <row r="73" spans="1:10" ht="18" customHeight="1">
      <c r="A73" s="195"/>
      <c r="B73" s="211" t="s">
        <v>111</v>
      </c>
      <c r="C73" s="212"/>
      <c r="D73" s="212"/>
      <c r="E73" s="212"/>
      <c r="F73" s="212"/>
      <c r="G73" s="14"/>
      <c r="H73" s="14"/>
      <c r="I73" s="15"/>
      <c r="J73" s="210"/>
    </row>
    <row r="74" spans="1:10" ht="7.5" customHeight="1">
      <c r="A74" s="195"/>
      <c r="B74" s="166" t="s">
        <v>112</v>
      </c>
      <c r="C74" s="167"/>
      <c r="D74" s="167"/>
      <c r="E74" s="167"/>
      <c r="F74" s="168"/>
      <c r="G74" s="148">
        <v>136571.87</v>
      </c>
      <c r="H74" s="164"/>
      <c r="I74" s="27"/>
      <c r="J74" s="151" t="s">
        <v>142</v>
      </c>
    </row>
    <row r="75" spans="1:10" ht="3.75" customHeight="1">
      <c r="A75" s="195"/>
      <c r="B75" s="169"/>
      <c r="C75" s="170"/>
      <c r="D75" s="170"/>
      <c r="E75" s="170"/>
      <c r="F75" s="171"/>
      <c r="G75" s="148"/>
      <c r="H75" s="164"/>
      <c r="I75" s="27"/>
      <c r="J75" s="152"/>
    </row>
    <row r="76" spans="1:10" ht="7.5" customHeight="1">
      <c r="A76" s="195"/>
      <c r="B76" s="172"/>
      <c r="C76" s="173"/>
      <c r="D76" s="173"/>
      <c r="E76" s="173"/>
      <c r="F76" s="174"/>
      <c r="G76" s="175"/>
      <c r="H76" s="165"/>
      <c r="I76" s="27"/>
      <c r="J76" s="152"/>
    </row>
    <row r="77" spans="1:10" ht="29.25" customHeight="1">
      <c r="A77" s="195"/>
      <c r="B77" s="166" t="s">
        <v>114</v>
      </c>
      <c r="C77" s="167"/>
      <c r="D77" s="167"/>
      <c r="E77" s="167"/>
      <c r="F77" s="168"/>
      <c r="G77" s="147">
        <v>628006.79</v>
      </c>
      <c r="H77" s="149"/>
      <c r="I77" s="20"/>
      <c r="J77" s="24" t="s">
        <v>143</v>
      </c>
    </row>
    <row r="78" spans="1:10" ht="13.5" customHeight="1">
      <c r="A78" s="195"/>
      <c r="B78" s="169"/>
      <c r="C78" s="170"/>
      <c r="D78" s="170"/>
      <c r="E78" s="170"/>
      <c r="F78" s="171"/>
      <c r="G78" s="148"/>
      <c r="H78" s="150"/>
      <c r="I78" s="21"/>
      <c r="J78" s="25" t="s">
        <v>144</v>
      </c>
    </row>
    <row r="79" spans="1:10" ht="18" customHeight="1">
      <c r="A79" s="195"/>
      <c r="B79" s="169"/>
      <c r="C79" s="170"/>
      <c r="D79" s="170"/>
      <c r="E79" s="170"/>
      <c r="F79" s="171"/>
      <c r="G79" s="148"/>
      <c r="H79" s="150"/>
      <c r="I79" s="21"/>
      <c r="J79" s="25" t="s">
        <v>145</v>
      </c>
    </row>
    <row r="80" spans="1:10" ht="4.5" customHeight="1">
      <c r="A80" s="195"/>
      <c r="B80" s="172"/>
      <c r="C80" s="173"/>
      <c r="D80" s="173"/>
      <c r="E80" s="173"/>
      <c r="F80" s="174"/>
      <c r="G80" s="148"/>
      <c r="H80" s="150"/>
      <c r="I80" s="21"/>
      <c r="J80" s="25"/>
    </row>
    <row r="81" spans="1:10" ht="3" customHeight="1">
      <c r="A81" s="195"/>
      <c r="B81" s="166" t="s">
        <v>146</v>
      </c>
      <c r="C81" s="167"/>
      <c r="D81" s="167"/>
      <c r="E81" s="167"/>
      <c r="F81" s="167"/>
      <c r="G81" s="176">
        <v>0</v>
      </c>
      <c r="H81" s="177"/>
      <c r="I81" s="20"/>
      <c r="J81" s="45"/>
    </row>
    <row r="82" spans="1:10" ht="3" customHeight="1">
      <c r="A82" s="195"/>
      <c r="B82" s="169"/>
      <c r="C82" s="170"/>
      <c r="D82" s="170"/>
      <c r="E82" s="170"/>
      <c r="F82" s="170"/>
      <c r="G82" s="176"/>
      <c r="H82" s="177"/>
      <c r="I82" s="21"/>
      <c r="J82" s="46"/>
    </row>
    <row r="83" spans="1:10" ht="3" customHeight="1">
      <c r="A83" s="195"/>
      <c r="B83" s="169"/>
      <c r="C83" s="170"/>
      <c r="D83" s="170"/>
      <c r="E83" s="170"/>
      <c r="F83" s="170"/>
      <c r="G83" s="176"/>
      <c r="H83" s="177"/>
      <c r="I83" s="21"/>
      <c r="J83" s="46"/>
    </row>
    <row r="84" spans="1:10" ht="3" customHeight="1">
      <c r="A84" s="195"/>
      <c r="B84" s="172"/>
      <c r="C84" s="173"/>
      <c r="D84" s="173"/>
      <c r="E84" s="173"/>
      <c r="F84" s="173"/>
      <c r="G84" s="176"/>
      <c r="H84" s="177"/>
      <c r="I84" s="59"/>
      <c r="J84" s="47"/>
    </row>
    <row r="85" spans="1:10" ht="17.25" customHeight="1">
      <c r="A85" s="195"/>
      <c r="B85" s="160" t="s">
        <v>315</v>
      </c>
      <c r="C85" s="161"/>
      <c r="D85" s="161"/>
      <c r="E85" s="161"/>
      <c r="F85" s="161"/>
      <c r="G85" s="161"/>
      <c r="H85" s="161"/>
      <c r="I85" s="161"/>
      <c r="J85" s="162"/>
    </row>
    <row r="86" spans="1:10" ht="40.5" customHeight="1">
      <c r="A86" s="195"/>
      <c r="B86" s="31" t="s">
        <v>147</v>
      </c>
      <c r="C86" s="32">
        <f>273775.69+30181.64</f>
        <v>303957.33</v>
      </c>
      <c r="D86" s="32">
        <v>0</v>
      </c>
      <c r="E86" s="32">
        <v>0</v>
      </c>
      <c r="F86" s="32">
        <v>0</v>
      </c>
      <c r="G86" s="32">
        <f>273775.69+30181.64</f>
        <v>303957.33</v>
      </c>
      <c r="H86" s="30"/>
      <c r="I86" s="30"/>
      <c r="J86" s="33" t="s">
        <v>326</v>
      </c>
    </row>
    <row r="87" spans="1:10" ht="30.75" customHeight="1">
      <c r="A87" s="195"/>
      <c r="B87" s="154" t="s">
        <v>148</v>
      </c>
      <c r="C87" s="157">
        <v>92320.79</v>
      </c>
      <c r="D87" s="157">
        <f>14094.54+12159.45+137134.99+20336.96</f>
        <v>183725.93999999997</v>
      </c>
      <c r="E87" s="157">
        <v>0</v>
      </c>
      <c r="F87" s="157">
        <v>0</v>
      </c>
      <c r="G87" s="157">
        <f>92320.79+14094.54+12159.45+137134.99+20336.96</f>
        <v>276046.73</v>
      </c>
      <c r="H87" s="149"/>
      <c r="I87" s="178"/>
      <c r="J87" s="33" t="s">
        <v>327</v>
      </c>
    </row>
    <row r="88" spans="1:10" ht="30.75" customHeight="1">
      <c r="A88" s="195"/>
      <c r="B88" s="155"/>
      <c r="C88" s="158"/>
      <c r="D88" s="158"/>
      <c r="E88" s="158"/>
      <c r="F88" s="158"/>
      <c r="G88" s="158"/>
      <c r="H88" s="150"/>
      <c r="I88" s="164"/>
      <c r="J88" s="34" t="s">
        <v>328</v>
      </c>
    </row>
    <row r="89" spans="1:10" ht="31.5" customHeight="1">
      <c r="A89" s="195"/>
      <c r="B89" s="156"/>
      <c r="C89" s="159"/>
      <c r="D89" s="159"/>
      <c r="E89" s="159"/>
      <c r="F89" s="159"/>
      <c r="G89" s="159"/>
      <c r="H89" s="163"/>
      <c r="I89" s="165"/>
      <c r="J89" s="66" t="s">
        <v>329</v>
      </c>
    </row>
    <row r="90" spans="1:10" ht="60.75" customHeight="1">
      <c r="A90" s="196"/>
      <c r="B90" s="31" t="s">
        <v>149</v>
      </c>
      <c r="C90" s="32">
        <v>0</v>
      </c>
      <c r="D90" s="32">
        <f>14898.05+11690.21</f>
        <v>26588.26</v>
      </c>
      <c r="E90" s="32">
        <v>0</v>
      </c>
      <c r="F90" s="32">
        <v>0</v>
      </c>
      <c r="G90" s="32">
        <f>11690.21+14898.05</f>
        <v>26588.26</v>
      </c>
      <c r="H90" s="30"/>
      <c r="I90" s="30"/>
      <c r="J90" s="41" t="s">
        <v>330</v>
      </c>
    </row>
    <row r="91" spans="1:10" s="50" customFormat="1" ht="36.75" customHeight="1">
      <c r="A91" s="217"/>
      <c r="B91" s="48" t="s">
        <v>298</v>
      </c>
      <c r="C91" s="11">
        <v>5047528.82</v>
      </c>
      <c r="D91" s="11">
        <v>5543912.4199999999</v>
      </c>
      <c r="E91" s="11">
        <v>455846.87</v>
      </c>
      <c r="F91" s="37">
        <v>11886.65</v>
      </c>
      <c r="G91" s="12">
        <v>10123707.720000001</v>
      </c>
      <c r="H91" s="12">
        <f>SUM(G91-C91)</f>
        <v>5076178.9000000004</v>
      </c>
      <c r="I91" s="38" t="s">
        <v>150</v>
      </c>
      <c r="J91" s="49" t="s">
        <v>151</v>
      </c>
    </row>
    <row r="92" spans="1:10" ht="18" customHeight="1">
      <c r="A92" s="218"/>
      <c r="B92" s="211" t="s">
        <v>111</v>
      </c>
      <c r="C92" s="212"/>
      <c r="D92" s="212"/>
      <c r="E92" s="212"/>
      <c r="F92" s="212"/>
      <c r="G92" s="14"/>
      <c r="H92" s="14"/>
      <c r="I92" s="15"/>
      <c r="J92" s="51"/>
    </row>
    <row r="93" spans="1:10" ht="15" customHeight="1">
      <c r="A93" s="218"/>
      <c r="B93" s="220" t="s">
        <v>112</v>
      </c>
      <c r="C93" s="221"/>
      <c r="D93" s="221"/>
      <c r="E93" s="221"/>
      <c r="F93" s="222"/>
      <c r="G93" s="44">
        <v>4662609.0199999996</v>
      </c>
      <c r="H93" s="128"/>
      <c r="I93" s="128"/>
      <c r="J93" s="129" t="s">
        <v>152</v>
      </c>
    </row>
    <row r="94" spans="1:10" ht="15" customHeight="1">
      <c r="A94" s="218"/>
      <c r="B94" s="166" t="s">
        <v>114</v>
      </c>
      <c r="C94" s="167"/>
      <c r="D94" s="167"/>
      <c r="E94" s="167"/>
      <c r="F94" s="168"/>
      <c r="G94" s="147">
        <v>5461098.7000000002</v>
      </c>
      <c r="H94" s="149"/>
      <c r="I94" s="20"/>
      <c r="J94" s="24" t="s">
        <v>153</v>
      </c>
    </row>
    <row r="95" spans="1:10" ht="17.25" customHeight="1">
      <c r="A95" s="218"/>
      <c r="B95" s="169"/>
      <c r="C95" s="170"/>
      <c r="D95" s="170"/>
      <c r="E95" s="170"/>
      <c r="F95" s="171"/>
      <c r="G95" s="148"/>
      <c r="H95" s="150"/>
      <c r="I95" s="21"/>
      <c r="J95" s="25" t="s">
        <v>154</v>
      </c>
    </row>
    <row r="96" spans="1:10" ht="84" customHeight="1">
      <c r="A96" s="218"/>
      <c r="B96" s="169"/>
      <c r="C96" s="170"/>
      <c r="D96" s="170"/>
      <c r="E96" s="170"/>
      <c r="F96" s="171"/>
      <c r="G96" s="148"/>
      <c r="H96" s="150"/>
      <c r="I96" s="21"/>
      <c r="J96" s="25" t="s">
        <v>155</v>
      </c>
    </row>
    <row r="97" spans="1:10" ht="39.75" customHeight="1">
      <c r="A97" s="218"/>
      <c r="B97" s="172"/>
      <c r="C97" s="173"/>
      <c r="D97" s="173"/>
      <c r="E97" s="173"/>
      <c r="F97" s="174"/>
      <c r="G97" s="175"/>
      <c r="H97" s="163"/>
      <c r="I97" s="22"/>
      <c r="J97" s="54" t="s">
        <v>156</v>
      </c>
    </row>
    <row r="98" spans="1:10" ht="3" customHeight="1">
      <c r="A98" s="218"/>
      <c r="B98" s="166" t="s">
        <v>146</v>
      </c>
      <c r="C98" s="167"/>
      <c r="D98" s="167"/>
      <c r="E98" s="167"/>
      <c r="F98" s="167"/>
      <c r="G98" s="176">
        <v>0</v>
      </c>
      <c r="H98" s="177"/>
      <c r="I98" s="20"/>
      <c r="J98" s="45"/>
    </row>
    <row r="99" spans="1:10" ht="3" customHeight="1">
      <c r="A99" s="218"/>
      <c r="B99" s="169"/>
      <c r="C99" s="170"/>
      <c r="D99" s="170"/>
      <c r="E99" s="170"/>
      <c r="F99" s="170"/>
      <c r="G99" s="176"/>
      <c r="H99" s="177"/>
      <c r="I99" s="21"/>
      <c r="J99" s="46"/>
    </row>
    <row r="100" spans="1:10" ht="3" customHeight="1">
      <c r="A100" s="218"/>
      <c r="B100" s="169"/>
      <c r="C100" s="170"/>
      <c r="D100" s="170"/>
      <c r="E100" s="170"/>
      <c r="F100" s="170"/>
      <c r="G100" s="176"/>
      <c r="H100" s="177"/>
      <c r="I100" s="21"/>
      <c r="J100" s="46"/>
    </row>
    <row r="101" spans="1:10" ht="3" customHeight="1">
      <c r="A101" s="218"/>
      <c r="B101" s="172"/>
      <c r="C101" s="173"/>
      <c r="D101" s="173"/>
      <c r="E101" s="173"/>
      <c r="F101" s="173"/>
      <c r="G101" s="176"/>
      <c r="H101" s="177"/>
      <c r="I101" s="59"/>
      <c r="J101" s="47"/>
    </row>
    <row r="102" spans="1:10" ht="17.25" customHeight="1">
      <c r="A102" s="218"/>
      <c r="B102" s="160" t="s">
        <v>315</v>
      </c>
      <c r="C102" s="161"/>
      <c r="D102" s="161"/>
      <c r="E102" s="161"/>
      <c r="F102" s="161"/>
      <c r="G102" s="161"/>
      <c r="H102" s="161"/>
      <c r="I102" s="161"/>
      <c r="J102" s="162"/>
    </row>
    <row r="103" spans="1:10" ht="58.5" customHeight="1">
      <c r="A103" s="218"/>
      <c r="B103" s="31" t="s">
        <v>157</v>
      </c>
      <c r="C103" s="32">
        <v>0</v>
      </c>
      <c r="D103" s="32">
        <v>4962496.1100000003</v>
      </c>
      <c r="E103" s="32">
        <v>300000</v>
      </c>
      <c r="F103" s="32">
        <v>0</v>
      </c>
      <c r="G103" s="32">
        <v>4662496.1100000003</v>
      </c>
      <c r="H103" s="32"/>
      <c r="I103" s="32"/>
      <c r="J103" s="41" t="s">
        <v>331</v>
      </c>
    </row>
    <row r="104" spans="1:10" ht="45.75" customHeight="1">
      <c r="A104" s="218"/>
      <c r="B104" s="31" t="s">
        <v>158</v>
      </c>
      <c r="C104" s="32">
        <v>0</v>
      </c>
      <c r="D104" s="32">
        <v>287532.71000000002</v>
      </c>
      <c r="E104" s="32">
        <v>0</v>
      </c>
      <c r="F104" s="32">
        <v>0</v>
      </c>
      <c r="G104" s="32">
        <v>287532.71000000002</v>
      </c>
      <c r="H104" s="32"/>
      <c r="I104" s="32"/>
      <c r="J104" s="41" t="s">
        <v>332</v>
      </c>
    </row>
    <row r="105" spans="1:10" ht="33" customHeight="1">
      <c r="A105" s="218"/>
      <c r="B105" s="31" t="s">
        <v>159</v>
      </c>
      <c r="C105" s="32">
        <v>0</v>
      </c>
      <c r="D105" s="32">
        <v>257437.81</v>
      </c>
      <c r="E105" s="32">
        <v>0</v>
      </c>
      <c r="F105" s="32">
        <v>0</v>
      </c>
      <c r="G105" s="32">
        <v>257437.81</v>
      </c>
      <c r="H105" s="32"/>
      <c r="I105" s="32"/>
      <c r="J105" s="41" t="s">
        <v>333</v>
      </c>
    </row>
    <row r="106" spans="1:10" ht="31.5" customHeight="1">
      <c r="A106" s="218"/>
      <c r="B106" s="31" t="s">
        <v>160</v>
      </c>
      <c r="C106" s="32">
        <v>1566515.27</v>
      </c>
      <c r="D106" s="32">
        <v>0</v>
      </c>
      <c r="E106" s="32">
        <v>36.549999999999997</v>
      </c>
      <c r="F106" s="32">
        <v>0</v>
      </c>
      <c r="G106" s="32">
        <v>1566478.72</v>
      </c>
      <c r="H106" s="32"/>
      <c r="I106" s="32"/>
      <c r="J106" s="179" t="s">
        <v>321</v>
      </c>
    </row>
    <row r="107" spans="1:10" ht="36.75" customHeight="1">
      <c r="A107" s="219"/>
      <c r="B107" s="31" t="s">
        <v>161</v>
      </c>
      <c r="C107" s="32">
        <v>1566515.27</v>
      </c>
      <c r="D107" s="32">
        <v>0</v>
      </c>
      <c r="E107" s="32">
        <v>0</v>
      </c>
      <c r="F107" s="32">
        <v>0</v>
      </c>
      <c r="G107" s="77">
        <v>1566478.72</v>
      </c>
      <c r="H107" s="77"/>
      <c r="I107" s="32"/>
      <c r="J107" s="180"/>
    </row>
    <row r="108" spans="1:10" ht="171" customHeight="1">
      <c r="A108" s="194"/>
      <c r="B108" s="52" t="s">
        <v>299</v>
      </c>
      <c r="C108" s="11">
        <v>1837476.03</v>
      </c>
      <c r="D108" s="11">
        <v>6461027.9400000004</v>
      </c>
      <c r="E108" s="11">
        <v>3054594.21</v>
      </c>
      <c r="F108" s="37">
        <v>539598.05000000005</v>
      </c>
      <c r="G108" s="12">
        <v>4704311.71</v>
      </c>
      <c r="H108" s="12">
        <f>SUM(G108-C108)</f>
        <v>2866835.6799999997</v>
      </c>
      <c r="I108" s="38" t="s">
        <v>162</v>
      </c>
      <c r="J108" s="53" t="s">
        <v>163</v>
      </c>
    </row>
    <row r="109" spans="1:10" ht="18" customHeight="1">
      <c r="A109" s="195"/>
      <c r="B109" s="211" t="s">
        <v>111</v>
      </c>
      <c r="C109" s="212"/>
      <c r="D109" s="212"/>
      <c r="E109" s="212"/>
      <c r="F109" s="212"/>
      <c r="G109" s="14"/>
      <c r="H109" s="14"/>
      <c r="I109" s="15"/>
      <c r="J109" s="51"/>
    </row>
    <row r="110" spans="1:10" ht="15" customHeight="1">
      <c r="A110" s="195"/>
      <c r="B110" s="166" t="s">
        <v>112</v>
      </c>
      <c r="C110" s="167"/>
      <c r="D110" s="167"/>
      <c r="E110" s="167"/>
      <c r="F110" s="168"/>
      <c r="G110" s="147">
        <v>2435590.27</v>
      </c>
      <c r="H110" s="178"/>
      <c r="I110" s="26"/>
      <c r="J110" s="24" t="s">
        <v>164</v>
      </c>
    </row>
    <row r="111" spans="1:10" ht="33.75" customHeight="1">
      <c r="A111" s="195"/>
      <c r="B111" s="169"/>
      <c r="C111" s="170"/>
      <c r="D111" s="170"/>
      <c r="E111" s="170"/>
      <c r="F111" s="171"/>
      <c r="G111" s="148"/>
      <c r="H111" s="164"/>
      <c r="I111" s="27"/>
      <c r="J111" s="25" t="s">
        <v>165</v>
      </c>
    </row>
    <row r="112" spans="1:10" ht="47.25" customHeight="1">
      <c r="A112" s="195"/>
      <c r="B112" s="172"/>
      <c r="C112" s="173"/>
      <c r="D112" s="173"/>
      <c r="E112" s="173"/>
      <c r="F112" s="174"/>
      <c r="G112" s="175"/>
      <c r="H112" s="165"/>
      <c r="I112" s="28"/>
      <c r="J112" s="54" t="s">
        <v>166</v>
      </c>
    </row>
    <row r="113" spans="1:10" ht="29.25" customHeight="1">
      <c r="A113" s="195"/>
      <c r="B113" s="166" t="s">
        <v>114</v>
      </c>
      <c r="C113" s="167"/>
      <c r="D113" s="167"/>
      <c r="E113" s="167"/>
      <c r="F113" s="168"/>
      <c r="G113" s="147">
        <v>2268721.44</v>
      </c>
      <c r="H113" s="149"/>
      <c r="I113" s="178"/>
      <c r="J113" s="24" t="s">
        <v>167</v>
      </c>
    </row>
    <row r="114" spans="1:10" ht="21" customHeight="1">
      <c r="A114" s="195"/>
      <c r="B114" s="169"/>
      <c r="C114" s="170"/>
      <c r="D114" s="170"/>
      <c r="E114" s="170"/>
      <c r="F114" s="171"/>
      <c r="G114" s="148"/>
      <c r="H114" s="150"/>
      <c r="I114" s="164"/>
      <c r="J114" s="25" t="s">
        <v>168</v>
      </c>
    </row>
    <row r="115" spans="1:10" ht="18" customHeight="1">
      <c r="A115" s="195"/>
      <c r="B115" s="169"/>
      <c r="C115" s="170"/>
      <c r="D115" s="170"/>
      <c r="E115" s="170"/>
      <c r="F115" s="171"/>
      <c r="G115" s="148"/>
      <c r="H115" s="150"/>
      <c r="I115" s="164"/>
      <c r="J115" s="25" t="s">
        <v>169</v>
      </c>
    </row>
    <row r="116" spans="1:10" ht="17.25" customHeight="1">
      <c r="A116" s="195"/>
      <c r="B116" s="169"/>
      <c r="C116" s="170"/>
      <c r="D116" s="170"/>
      <c r="E116" s="170"/>
      <c r="F116" s="171"/>
      <c r="G116" s="148"/>
      <c r="H116" s="150"/>
      <c r="I116" s="164"/>
      <c r="J116" s="25" t="s">
        <v>170</v>
      </c>
    </row>
    <row r="117" spans="1:10" ht="20.25" customHeight="1">
      <c r="A117" s="195"/>
      <c r="B117" s="169"/>
      <c r="C117" s="170"/>
      <c r="D117" s="170"/>
      <c r="E117" s="170"/>
      <c r="F117" s="171"/>
      <c r="G117" s="148"/>
      <c r="H117" s="150"/>
      <c r="I117" s="164"/>
      <c r="J117" s="25" t="s">
        <v>171</v>
      </c>
    </row>
    <row r="118" spans="1:10" ht="30.75" customHeight="1">
      <c r="A118" s="195"/>
      <c r="B118" s="172"/>
      <c r="C118" s="173"/>
      <c r="D118" s="173"/>
      <c r="E118" s="173"/>
      <c r="F118" s="174"/>
      <c r="G118" s="175"/>
      <c r="H118" s="163"/>
      <c r="I118" s="165"/>
      <c r="J118" s="54" t="s">
        <v>172</v>
      </c>
    </row>
    <row r="119" spans="1:10" ht="3" customHeight="1">
      <c r="A119" s="195"/>
      <c r="B119" s="166" t="s">
        <v>146</v>
      </c>
      <c r="C119" s="167"/>
      <c r="D119" s="167"/>
      <c r="E119" s="167"/>
      <c r="F119" s="167"/>
      <c r="G119" s="176">
        <v>0</v>
      </c>
      <c r="H119" s="177"/>
      <c r="I119" s="20"/>
      <c r="J119" s="46"/>
    </row>
    <row r="120" spans="1:10" ht="3" customHeight="1">
      <c r="A120" s="195"/>
      <c r="B120" s="169"/>
      <c r="C120" s="170"/>
      <c r="D120" s="170"/>
      <c r="E120" s="170"/>
      <c r="F120" s="170"/>
      <c r="G120" s="176"/>
      <c r="H120" s="177"/>
      <c r="I120" s="21"/>
      <c r="J120" s="46"/>
    </row>
    <row r="121" spans="1:10" ht="3" customHeight="1">
      <c r="A121" s="195"/>
      <c r="B121" s="169"/>
      <c r="C121" s="170"/>
      <c r="D121" s="170"/>
      <c r="E121" s="170"/>
      <c r="F121" s="170"/>
      <c r="G121" s="176"/>
      <c r="H121" s="177"/>
      <c r="I121" s="21"/>
      <c r="J121" s="46"/>
    </row>
    <row r="122" spans="1:10" ht="3" customHeight="1">
      <c r="A122" s="195"/>
      <c r="B122" s="172"/>
      <c r="C122" s="173"/>
      <c r="D122" s="173"/>
      <c r="E122" s="173"/>
      <c r="F122" s="173"/>
      <c r="G122" s="176"/>
      <c r="H122" s="177"/>
      <c r="I122" s="59"/>
      <c r="J122" s="47"/>
    </row>
    <row r="123" spans="1:10" ht="17.25" customHeight="1">
      <c r="A123" s="195"/>
      <c r="B123" s="160" t="s">
        <v>315</v>
      </c>
      <c r="C123" s="161"/>
      <c r="D123" s="161"/>
      <c r="E123" s="161"/>
      <c r="F123" s="161"/>
      <c r="G123" s="161"/>
      <c r="H123" s="161"/>
      <c r="I123" s="161"/>
      <c r="J123" s="162"/>
    </row>
    <row r="124" spans="1:10" ht="45.75" customHeight="1">
      <c r="A124" s="195"/>
      <c r="B124" s="31" t="s">
        <v>173</v>
      </c>
      <c r="C124" s="55">
        <v>0</v>
      </c>
      <c r="D124" s="55">
        <v>1877588.48</v>
      </c>
      <c r="E124" s="55">
        <v>0</v>
      </c>
      <c r="F124" s="55">
        <v>0</v>
      </c>
      <c r="G124" s="55">
        <v>1877588.48</v>
      </c>
      <c r="H124" s="77"/>
      <c r="I124" s="77"/>
      <c r="J124" s="33" t="s">
        <v>334</v>
      </c>
    </row>
    <row r="125" spans="1:10" ht="63" customHeight="1">
      <c r="A125" s="195"/>
      <c r="B125" s="223" t="s">
        <v>174</v>
      </c>
      <c r="C125" s="157">
        <f>155573.24+86167.69</f>
        <v>241740.93</v>
      </c>
      <c r="D125" s="157">
        <v>299025</v>
      </c>
      <c r="E125" s="157">
        <v>0</v>
      </c>
      <c r="F125" s="157">
        <v>0</v>
      </c>
      <c r="G125" s="157">
        <f>155573.24+86167.69+299025</f>
        <v>540765.92999999993</v>
      </c>
      <c r="H125" s="77"/>
      <c r="I125" s="77"/>
      <c r="J125" s="33" t="s">
        <v>335</v>
      </c>
    </row>
    <row r="126" spans="1:10" ht="55.5" customHeight="1">
      <c r="A126" s="196"/>
      <c r="B126" s="224"/>
      <c r="C126" s="159"/>
      <c r="D126" s="159"/>
      <c r="E126" s="159"/>
      <c r="F126" s="159"/>
      <c r="G126" s="159"/>
      <c r="H126" s="78"/>
      <c r="I126" s="78"/>
      <c r="J126" s="66" t="s">
        <v>336</v>
      </c>
    </row>
    <row r="127" spans="1:10" s="56" customFormat="1" ht="73.5" customHeight="1">
      <c r="A127" s="214"/>
      <c r="B127" s="18" t="s">
        <v>300</v>
      </c>
      <c r="C127" s="11">
        <v>1485702.21</v>
      </c>
      <c r="D127" s="11">
        <v>19603700</v>
      </c>
      <c r="E127" s="11">
        <v>7473945</v>
      </c>
      <c r="F127" s="37">
        <v>0</v>
      </c>
      <c r="G127" s="12">
        <v>13615457.210000001</v>
      </c>
      <c r="H127" s="12">
        <f>SUM(G127-C127)</f>
        <v>12129755</v>
      </c>
      <c r="I127" s="38" t="s">
        <v>175</v>
      </c>
      <c r="J127" s="53" t="s">
        <v>176</v>
      </c>
    </row>
    <row r="128" spans="1:10" ht="18" customHeight="1">
      <c r="A128" s="215"/>
      <c r="B128" s="211" t="s">
        <v>111</v>
      </c>
      <c r="C128" s="212"/>
      <c r="D128" s="212"/>
      <c r="E128" s="212"/>
      <c r="F128" s="212"/>
      <c r="G128" s="14"/>
      <c r="H128" s="14"/>
      <c r="I128" s="15"/>
      <c r="J128" s="51"/>
    </row>
    <row r="129" spans="1:10" ht="5.25" customHeight="1">
      <c r="A129" s="215"/>
      <c r="B129" s="166" t="s">
        <v>112</v>
      </c>
      <c r="C129" s="167"/>
      <c r="D129" s="167"/>
      <c r="E129" s="167"/>
      <c r="F129" s="168"/>
      <c r="G129" s="148">
        <v>5089000</v>
      </c>
      <c r="H129" s="164"/>
      <c r="I129" s="27"/>
      <c r="J129" s="152" t="s">
        <v>177</v>
      </c>
    </row>
    <row r="130" spans="1:10" ht="5.25" customHeight="1">
      <c r="A130" s="215"/>
      <c r="B130" s="169"/>
      <c r="C130" s="170"/>
      <c r="D130" s="170"/>
      <c r="E130" s="170"/>
      <c r="F130" s="171"/>
      <c r="G130" s="148"/>
      <c r="H130" s="164"/>
      <c r="I130" s="27"/>
      <c r="J130" s="152"/>
    </row>
    <row r="131" spans="1:10" ht="5.25" customHeight="1">
      <c r="A131" s="215"/>
      <c r="B131" s="172"/>
      <c r="C131" s="173"/>
      <c r="D131" s="173"/>
      <c r="E131" s="173"/>
      <c r="F131" s="174"/>
      <c r="G131" s="175"/>
      <c r="H131" s="165"/>
      <c r="I131" s="27"/>
      <c r="J131" s="152"/>
    </row>
    <row r="132" spans="1:10" ht="3.75" customHeight="1">
      <c r="A132" s="215"/>
      <c r="B132" s="166" t="s">
        <v>114</v>
      </c>
      <c r="C132" s="167"/>
      <c r="D132" s="167"/>
      <c r="E132" s="167"/>
      <c r="F132" s="168"/>
      <c r="G132" s="147">
        <v>8526457.2100000009</v>
      </c>
      <c r="H132" s="149"/>
      <c r="I132" s="20"/>
      <c r="J132" s="151" t="s">
        <v>177</v>
      </c>
    </row>
    <row r="133" spans="1:10" ht="3.75" customHeight="1">
      <c r="A133" s="215"/>
      <c r="B133" s="169"/>
      <c r="C133" s="170"/>
      <c r="D133" s="170"/>
      <c r="E133" s="170"/>
      <c r="F133" s="171"/>
      <c r="G133" s="148"/>
      <c r="H133" s="150"/>
      <c r="I133" s="21"/>
      <c r="J133" s="152"/>
    </row>
    <row r="134" spans="1:10" ht="3.75" customHeight="1">
      <c r="A134" s="215"/>
      <c r="B134" s="169"/>
      <c r="C134" s="170"/>
      <c r="D134" s="170"/>
      <c r="E134" s="170"/>
      <c r="F134" s="171"/>
      <c r="G134" s="148"/>
      <c r="H134" s="150"/>
      <c r="I134" s="21"/>
      <c r="J134" s="152"/>
    </row>
    <row r="135" spans="1:10" ht="3.75" customHeight="1">
      <c r="A135" s="215"/>
      <c r="B135" s="172"/>
      <c r="C135" s="173"/>
      <c r="D135" s="173"/>
      <c r="E135" s="173"/>
      <c r="F135" s="174"/>
      <c r="G135" s="148"/>
      <c r="H135" s="150"/>
      <c r="I135" s="21"/>
      <c r="J135" s="153"/>
    </row>
    <row r="136" spans="1:10" ht="3" customHeight="1">
      <c r="A136" s="215"/>
      <c r="B136" s="166" t="s">
        <v>146</v>
      </c>
      <c r="C136" s="167"/>
      <c r="D136" s="167"/>
      <c r="E136" s="167"/>
      <c r="F136" s="167"/>
      <c r="G136" s="176">
        <v>0</v>
      </c>
      <c r="H136" s="177"/>
      <c r="I136" s="20"/>
      <c r="J136" s="45"/>
    </row>
    <row r="137" spans="1:10" ht="3" customHeight="1">
      <c r="A137" s="215"/>
      <c r="B137" s="169"/>
      <c r="C137" s="170"/>
      <c r="D137" s="170"/>
      <c r="E137" s="170"/>
      <c r="F137" s="170"/>
      <c r="G137" s="176"/>
      <c r="H137" s="177"/>
      <c r="I137" s="21"/>
      <c r="J137" s="46"/>
    </row>
    <row r="138" spans="1:10" ht="3" customHeight="1">
      <c r="A138" s="215"/>
      <c r="B138" s="169"/>
      <c r="C138" s="170"/>
      <c r="D138" s="170"/>
      <c r="E138" s="170"/>
      <c r="F138" s="170"/>
      <c r="G138" s="176"/>
      <c r="H138" s="177"/>
      <c r="I138" s="21"/>
      <c r="J138" s="46"/>
    </row>
    <row r="139" spans="1:10" ht="3" customHeight="1">
      <c r="A139" s="216"/>
      <c r="B139" s="172"/>
      <c r="C139" s="173"/>
      <c r="D139" s="173"/>
      <c r="E139" s="173"/>
      <c r="F139" s="173"/>
      <c r="G139" s="176"/>
      <c r="H139" s="177"/>
      <c r="I139" s="59"/>
      <c r="J139" s="47"/>
    </row>
    <row r="140" spans="1:10" ht="14.25" customHeight="1">
      <c r="A140" s="187" t="s">
        <v>178</v>
      </c>
      <c r="B140" s="188"/>
      <c r="C140" s="188"/>
      <c r="D140" s="188"/>
      <c r="E140" s="188"/>
      <c r="F140" s="188"/>
      <c r="G140" s="188"/>
      <c r="H140" s="188"/>
      <c r="I140" s="188"/>
      <c r="J140" s="189"/>
    </row>
    <row r="141" spans="1:10" ht="14.25" customHeight="1">
      <c r="A141" s="6"/>
      <c r="B141" s="7" t="s">
        <v>106</v>
      </c>
      <c r="C141" s="57">
        <f>SUM(C143+C171+C190+C204+C216+C242+C243)</f>
        <v>11130938.76</v>
      </c>
      <c r="D141" s="57">
        <f>SUM(D143+D171+D190+D204+D216+D242+D243)</f>
        <v>11047208.640000001</v>
      </c>
      <c r="E141" s="57">
        <f>SUM(E143+E171+E190+E204+E216+E242+E243)</f>
        <v>11804704.940000001</v>
      </c>
      <c r="F141" s="57">
        <f>SUM(F143+F171+F190+F204+F216+F242+F243)</f>
        <v>908903</v>
      </c>
      <c r="G141" s="57">
        <f>SUM(G143+G171+G190+G204+G216+G242+G243)</f>
        <v>9464539.4600000028</v>
      </c>
      <c r="H141" s="57">
        <f>SUM(G141-C141)</f>
        <v>-1666399.299999997</v>
      </c>
      <c r="I141" s="9" t="s">
        <v>179</v>
      </c>
      <c r="J141" s="9"/>
    </row>
    <row r="142" spans="1:10" ht="14.25" customHeight="1">
      <c r="A142" s="6"/>
      <c r="B142" s="190" t="s">
        <v>293</v>
      </c>
      <c r="C142" s="191"/>
      <c r="D142" s="191"/>
      <c r="E142" s="191"/>
      <c r="F142" s="191"/>
      <c r="G142" s="191"/>
      <c r="H142" s="191"/>
      <c r="I142" s="191"/>
      <c r="J142" s="192"/>
    </row>
    <row r="143" spans="1:10" ht="100.5" customHeight="1">
      <c r="A143" s="194"/>
      <c r="B143" s="10" t="s">
        <v>301</v>
      </c>
      <c r="C143" s="11">
        <f>7140074.76-467321.75</f>
        <v>6672753.0099999998</v>
      </c>
      <c r="D143" s="11">
        <f>11047208.64-694123.7</f>
        <v>10353084.940000001</v>
      </c>
      <c r="E143" s="11">
        <f>11552214.71-65557.8</f>
        <v>11486656.91</v>
      </c>
      <c r="F143" s="11">
        <f>408903-149237.21</f>
        <v>259665.79</v>
      </c>
      <c r="G143" s="12">
        <f>C143+D143-E143-F143</f>
        <v>5279515.2500000028</v>
      </c>
      <c r="H143" s="12">
        <f>SUM(G143-C143)</f>
        <v>-1393237.759999997</v>
      </c>
      <c r="I143" s="19" t="s">
        <v>181</v>
      </c>
      <c r="J143" s="209" t="s">
        <v>182</v>
      </c>
    </row>
    <row r="144" spans="1:10" ht="18" customHeight="1">
      <c r="A144" s="195"/>
      <c r="B144" s="211" t="s">
        <v>111</v>
      </c>
      <c r="C144" s="212"/>
      <c r="D144" s="212"/>
      <c r="E144" s="212"/>
      <c r="F144" s="213"/>
      <c r="G144" s="14"/>
      <c r="H144" s="14"/>
      <c r="I144" s="15"/>
      <c r="J144" s="210"/>
    </row>
    <row r="145" spans="1:10" ht="11.25" customHeight="1">
      <c r="A145" s="195"/>
      <c r="B145" s="166" t="s">
        <v>112</v>
      </c>
      <c r="C145" s="167"/>
      <c r="D145" s="167"/>
      <c r="E145" s="167"/>
      <c r="F145" s="168"/>
      <c r="G145" s="147">
        <v>28965.54</v>
      </c>
      <c r="H145" s="178"/>
      <c r="I145" s="149"/>
      <c r="J145" s="225" t="s">
        <v>183</v>
      </c>
    </row>
    <row r="146" spans="1:10" ht="3.75" customHeight="1">
      <c r="A146" s="195"/>
      <c r="B146" s="169"/>
      <c r="C146" s="170"/>
      <c r="D146" s="170"/>
      <c r="E146" s="170"/>
      <c r="F146" s="171"/>
      <c r="G146" s="148"/>
      <c r="H146" s="164"/>
      <c r="I146" s="150"/>
      <c r="J146" s="226"/>
    </row>
    <row r="147" spans="1:10" ht="6" customHeight="1">
      <c r="A147" s="195"/>
      <c r="B147" s="172"/>
      <c r="C147" s="173"/>
      <c r="D147" s="173"/>
      <c r="E147" s="173"/>
      <c r="F147" s="174"/>
      <c r="G147" s="175"/>
      <c r="H147" s="165"/>
      <c r="I147" s="163"/>
      <c r="J147" s="227"/>
    </row>
    <row r="148" spans="1:10" ht="12.75" customHeight="1">
      <c r="A148" s="195"/>
      <c r="B148" s="166" t="s">
        <v>114</v>
      </c>
      <c r="C148" s="167"/>
      <c r="D148" s="167"/>
      <c r="E148" s="167"/>
      <c r="F148" s="168"/>
      <c r="G148" s="147">
        <f>6197200.17-2289592.52-946650.44-0.02</f>
        <v>2960957.19</v>
      </c>
      <c r="H148" s="178"/>
      <c r="I148" s="178"/>
      <c r="J148" s="16" t="s">
        <v>184</v>
      </c>
    </row>
    <row r="149" spans="1:10" ht="18" customHeight="1">
      <c r="A149" s="195"/>
      <c r="B149" s="169"/>
      <c r="C149" s="170"/>
      <c r="D149" s="170"/>
      <c r="E149" s="170"/>
      <c r="F149" s="171"/>
      <c r="G149" s="148"/>
      <c r="H149" s="164"/>
      <c r="I149" s="164"/>
      <c r="J149" s="17" t="s">
        <v>185</v>
      </c>
    </row>
    <row r="150" spans="1:10" ht="16.5" customHeight="1">
      <c r="A150" s="195"/>
      <c r="B150" s="169"/>
      <c r="C150" s="170"/>
      <c r="D150" s="170"/>
      <c r="E150" s="170"/>
      <c r="F150" s="171"/>
      <c r="G150" s="148"/>
      <c r="H150" s="164"/>
      <c r="I150" s="164"/>
      <c r="J150" s="17" t="s">
        <v>186</v>
      </c>
    </row>
    <row r="151" spans="1:10" ht="16.5" customHeight="1">
      <c r="A151" s="195"/>
      <c r="B151" s="172"/>
      <c r="C151" s="173"/>
      <c r="D151" s="173"/>
      <c r="E151" s="173"/>
      <c r="F151" s="174"/>
      <c r="G151" s="175"/>
      <c r="H151" s="165"/>
      <c r="I151" s="165"/>
      <c r="J151" s="23" t="s">
        <v>187</v>
      </c>
    </row>
    <row r="152" spans="1:10" ht="6.75" customHeight="1">
      <c r="A152" s="195"/>
      <c r="B152" s="166" t="s">
        <v>118</v>
      </c>
      <c r="C152" s="167"/>
      <c r="D152" s="167"/>
      <c r="E152" s="167"/>
      <c r="F152" s="168"/>
      <c r="G152" s="147">
        <v>2289592.52</v>
      </c>
      <c r="H152" s="178"/>
      <c r="I152" s="149"/>
      <c r="J152" s="152" t="s">
        <v>188</v>
      </c>
    </row>
    <row r="153" spans="1:10" ht="6.75" customHeight="1">
      <c r="A153" s="195"/>
      <c r="B153" s="169"/>
      <c r="C153" s="170"/>
      <c r="D153" s="170"/>
      <c r="E153" s="170"/>
      <c r="F153" s="171"/>
      <c r="G153" s="148"/>
      <c r="H153" s="164"/>
      <c r="I153" s="150"/>
      <c r="J153" s="152"/>
    </row>
    <row r="154" spans="1:10" ht="2.25" customHeight="1">
      <c r="A154" s="195"/>
      <c r="B154" s="169"/>
      <c r="C154" s="170"/>
      <c r="D154" s="170"/>
      <c r="E154" s="170"/>
      <c r="F154" s="171"/>
      <c r="G154" s="148"/>
      <c r="H154" s="164"/>
      <c r="I154" s="150"/>
      <c r="J154" s="152"/>
    </row>
    <row r="155" spans="1:10" ht="0.75" customHeight="1">
      <c r="A155" s="195"/>
      <c r="B155" s="172"/>
      <c r="C155" s="173"/>
      <c r="D155" s="173"/>
      <c r="E155" s="173"/>
      <c r="F155" s="174"/>
      <c r="G155" s="175"/>
      <c r="H155" s="165"/>
      <c r="I155" s="163"/>
      <c r="J155" s="153"/>
    </row>
    <row r="156" spans="1:10" ht="17.25" customHeight="1">
      <c r="A156" s="195"/>
      <c r="B156" s="160" t="s">
        <v>315</v>
      </c>
      <c r="C156" s="161"/>
      <c r="D156" s="161"/>
      <c r="E156" s="161"/>
      <c r="F156" s="161"/>
      <c r="G156" s="161"/>
      <c r="H156" s="161"/>
      <c r="I156" s="161"/>
      <c r="J156" s="162"/>
    </row>
    <row r="157" spans="1:10" ht="30" customHeight="1">
      <c r="A157" s="195"/>
      <c r="B157" s="154" t="s">
        <v>189</v>
      </c>
      <c r="C157" s="157">
        <f>207302.94+50887.24</f>
        <v>258190.18</v>
      </c>
      <c r="D157" s="157">
        <v>328269.11</v>
      </c>
      <c r="E157" s="157">
        <v>300330</v>
      </c>
      <c r="F157" s="157">
        <v>0</v>
      </c>
      <c r="G157" s="157">
        <f>235242.05+50887.24</f>
        <v>286129.28999999998</v>
      </c>
      <c r="H157" s="228"/>
      <c r="I157" s="230"/>
      <c r="J157" s="33" t="s">
        <v>337</v>
      </c>
    </row>
    <row r="158" spans="1:10" ht="16.5" customHeight="1">
      <c r="A158" s="195"/>
      <c r="B158" s="156"/>
      <c r="C158" s="159"/>
      <c r="D158" s="159"/>
      <c r="E158" s="159"/>
      <c r="F158" s="159"/>
      <c r="G158" s="159"/>
      <c r="H158" s="229"/>
      <c r="I158" s="231"/>
      <c r="J158" s="66" t="s">
        <v>338</v>
      </c>
    </row>
    <row r="159" spans="1:10" ht="57" customHeight="1">
      <c r="A159" s="195"/>
      <c r="B159" s="31" t="s">
        <v>190</v>
      </c>
      <c r="C159" s="55">
        <v>63052.53</v>
      </c>
      <c r="D159" s="55">
        <v>1820697.98</v>
      </c>
      <c r="E159" s="55">
        <v>1818241.5</v>
      </c>
      <c r="F159" s="55">
        <v>0</v>
      </c>
      <c r="G159" s="55">
        <v>65509.01</v>
      </c>
      <c r="H159" s="77"/>
      <c r="I159" s="77"/>
      <c r="J159" s="34" t="s">
        <v>344</v>
      </c>
    </row>
    <row r="160" spans="1:10" ht="37.5" customHeight="1">
      <c r="A160" s="195"/>
      <c r="B160" s="154" t="s">
        <v>191</v>
      </c>
      <c r="C160" s="157">
        <v>459817.02</v>
      </c>
      <c r="D160" s="157">
        <v>327487.27</v>
      </c>
      <c r="E160" s="157">
        <v>368566.45</v>
      </c>
      <c r="F160" s="157">
        <v>0</v>
      </c>
      <c r="G160" s="157">
        <v>418737.84</v>
      </c>
      <c r="H160" s="228"/>
      <c r="I160" s="230"/>
      <c r="J160" s="33" t="s">
        <v>345</v>
      </c>
    </row>
    <row r="161" spans="1:11" ht="18" customHeight="1">
      <c r="A161" s="195"/>
      <c r="B161" s="156"/>
      <c r="C161" s="159"/>
      <c r="D161" s="159"/>
      <c r="E161" s="159"/>
      <c r="F161" s="159"/>
      <c r="G161" s="159"/>
      <c r="H161" s="229"/>
      <c r="I161" s="231"/>
      <c r="J161" s="66" t="s">
        <v>346</v>
      </c>
    </row>
    <row r="162" spans="1:11" ht="47.25" customHeight="1">
      <c r="A162" s="195"/>
      <c r="B162" s="60" t="s">
        <v>192</v>
      </c>
      <c r="C162" s="55">
        <v>1032766.19</v>
      </c>
      <c r="D162" s="55">
        <v>0</v>
      </c>
      <c r="E162" s="55">
        <v>0</v>
      </c>
      <c r="F162" s="55">
        <v>0</v>
      </c>
      <c r="G162" s="55">
        <v>1032766.19</v>
      </c>
      <c r="H162" s="77"/>
      <c r="I162" s="77"/>
      <c r="J162" s="34" t="s">
        <v>343</v>
      </c>
    </row>
    <row r="163" spans="1:11" ht="45" customHeight="1">
      <c r="A163" s="195"/>
      <c r="B163" s="61" t="s">
        <v>193</v>
      </c>
      <c r="C163" s="62">
        <v>323255.40999999997</v>
      </c>
      <c r="D163" s="62">
        <v>0</v>
      </c>
      <c r="E163" s="62">
        <v>8028.72</v>
      </c>
      <c r="F163" s="62">
        <v>23330.5</v>
      </c>
      <c r="G163" s="62">
        <v>291896.19</v>
      </c>
      <c r="H163" s="63"/>
      <c r="I163" s="63"/>
      <c r="J163" s="41" t="s">
        <v>341</v>
      </c>
    </row>
    <row r="164" spans="1:11" ht="35.25" customHeight="1">
      <c r="A164" s="195"/>
      <c r="B164" s="61" t="s">
        <v>194</v>
      </c>
      <c r="C164" s="62">
        <v>614324.6</v>
      </c>
      <c r="D164" s="62">
        <v>0</v>
      </c>
      <c r="E164" s="62">
        <v>0</v>
      </c>
      <c r="F164" s="62">
        <v>167644.97</v>
      </c>
      <c r="G164" s="62">
        <v>446679.63</v>
      </c>
      <c r="H164" s="63"/>
      <c r="I164" s="63"/>
      <c r="J164" s="33" t="s">
        <v>342</v>
      </c>
    </row>
    <row r="165" spans="1:11" ht="32.25" customHeight="1">
      <c r="A165" s="195"/>
      <c r="B165" s="154" t="s">
        <v>195</v>
      </c>
      <c r="C165" s="232">
        <f>740478.31+250812.6</f>
        <v>991290.91</v>
      </c>
      <c r="D165" s="232">
        <f>74771.1+640129.66</f>
        <v>714900.76</v>
      </c>
      <c r="E165" s="232">
        <v>602000</v>
      </c>
      <c r="F165" s="232">
        <v>0</v>
      </c>
      <c r="G165" s="232">
        <f>301583.7+778607.97</f>
        <v>1080191.67</v>
      </c>
      <c r="H165" s="177"/>
      <c r="I165" s="233"/>
      <c r="J165" s="33" t="s">
        <v>340</v>
      </c>
    </row>
    <row r="166" spans="1:11" ht="19.5" customHeight="1">
      <c r="A166" s="195"/>
      <c r="B166" s="155"/>
      <c r="C166" s="232"/>
      <c r="D166" s="232"/>
      <c r="E166" s="232"/>
      <c r="F166" s="232"/>
      <c r="G166" s="232"/>
      <c r="H166" s="177"/>
      <c r="I166" s="233"/>
      <c r="J166" s="34" t="s">
        <v>356</v>
      </c>
    </row>
    <row r="167" spans="1:11" ht="15" customHeight="1">
      <c r="A167" s="195"/>
      <c r="B167" s="156"/>
      <c r="C167" s="232"/>
      <c r="D167" s="232"/>
      <c r="E167" s="232"/>
      <c r="F167" s="232"/>
      <c r="G167" s="232"/>
      <c r="H167" s="177"/>
      <c r="I167" s="233"/>
      <c r="J167" s="66" t="s">
        <v>339</v>
      </c>
    </row>
    <row r="168" spans="1:11" ht="21" customHeight="1">
      <c r="A168" s="195"/>
      <c r="B168" s="154" t="s">
        <v>196</v>
      </c>
      <c r="C168" s="232">
        <v>264449.53000000003</v>
      </c>
      <c r="D168" s="232">
        <v>378181.78</v>
      </c>
      <c r="E168" s="232">
        <v>399267.97</v>
      </c>
      <c r="F168" s="232">
        <v>68690.320000000007</v>
      </c>
      <c r="G168" s="232">
        <v>174673.02</v>
      </c>
      <c r="H168" s="177"/>
      <c r="I168" s="233"/>
      <c r="J168" s="33" t="s">
        <v>357</v>
      </c>
    </row>
    <row r="169" spans="1:11" ht="41.25" customHeight="1">
      <c r="A169" s="195"/>
      <c r="B169" s="155"/>
      <c r="C169" s="232"/>
      <c r="D169" s="232"/>
      <c r="E169" s="232"/>
      <c r="F169" s="232"/>
      <c r="G169" s="232"/>
      <c r="H169" s="177"/>
      <c r="I169" s="233"/>
      <c r="J169" s="34" t="s">
        <v>358</v>
      </c>
    </row>
    <row r="170" spans="1:11" ht="18.75" customHeight="1">
      <c r="A170" s="196"/>
      <c r="B170" s="156"/>
      <c r="C170" s="232"/>
      <c r="D170" s="232"/>
      <c r="E170" s="232"/>
      <c r="F170" s="232"/>
      <c r="G170" s="232"/>
      <c r="H170" s="177"/>
      <c r="I170" s="233"/>
      <c r="J170" s="66" t="s">
        <v>359</v>
      </c>
    </row>
    <row r="171" spans="1:11" ht="114" customHeight="1">
      <c r="A171" s="194"/>
      <c r="B171" s="10" t="s">
        <v>302</v>
      </c>
      <c r="C171" s="11">
        <v>467321.75</v>
      </c>
      <c r="D171" s="11">
        <v>694123.7</v>
      </c>
      <c r="E171" s="11">
        <f>65557.8</f>
        <v>65557.8</v>
      </c>
      <c r="F171" s="11">
        <v>149237.21</v>
      </c>
      <c r="G171" s="12">
        <v>946650.44</v>
      </c>
      <c r="H171" s="12">
        <f>SUM(G171-C171)</f>
        <v>479328.68999999994</v>
      </c>
      <c r="I171" s="19" t="s">
        <v>197</v>
      </c>
      <c r="J171" s="209" t="s">
        <v>198</v>
      </c>
      <c r="K171" s="65"/>
    </row>
    <row r="172" spans="1:11" ht="18" customHeight="1">
      <c r="A172" s="195"/>
      <c r="B172" s="211" t="s">
        <v>111</v>
      </c>
      <c r="C172" s="212"/>
      <c r="D172" s="212"/>
      <c r="E172" s="212"/>
      <c r="F172" s="213"/>
      <c r="G172" s="14"/>
      <c r="H172" s="14"/>
      <c r="I172" s="15"/>
      <c r="J172" s="210"/>
    </row>
    <row r="173" spans="1:11" ht="6" customHeight="1">
      <c r="A173" s="195"/>
      <c r="B173" s="166" t="s">
        <v>112</v>
      </c>
      <c r="C173" s="167"/>
      <c r="D173" s="167"/>
      <c r="E173" s="167"/>
      <c r="F173" s="168"/>
      <c r="G173" s="149">
        <v>0</v>
      </c>
      <c r="H173" s="178"/>
      <c r="I173" s="149"/>
      <c r="J173" s="225"/>
    </row>
    <row r="174" spans="1:11" ht="6" customHeight="1">
      <c r="A174" s="195"/>
      <c r="B174" s="169"/>
      <c r="C174" s="170"/>
      <c r="D174" s="170"/>
      <c r="E174" s="170"/>
      <c r="F174" s="171"/>
      <c r="G174" s="150"/>
      <c r="H174" s="164"/>
      <c r="I174" s="150"/>
      <c r="J174" s="226"/>
    </row>
    <row r="175" spans="1:11" ht="6" customHeight="1">
      <c r="A175" s="195"/>
      <c r="B175" s="172"/>
      <c r="C175" s="173"/>
      <c r="D175" s="173"/>
      <c r="E175" s="173"/>
      <c r="F175" s="174"/>
      <c r="G175" s="163"/>
      <c r="H175" s="165"/>
      <c r="I175" s="163"/>
      <c r="J175" s="227"/>
    </row>
    <row r="176" spans="1:11" ht="30.75" customHeight="1">
      <c r="A176" s="195"/>
      <c r="B176" s="166" t="s">
        <v>114</v>
      </c>
      <c r="C176" s="167"/>
      <c r="D176" s="167"/>
      <c r="E176" s="167"/>
      <c r="F176" s="168"/>
      <c r="G176" s="149">
        <v>946650.44</v>
      </c>
      <c r="H176" s="178"/>
      <c r="I176" s="178"/>
      <c r="J176" s="16" t="s">
        <v>199</v>
      </c>
    </row>
    <row r="177" spans="1:11" ht="18" customHeight="1">
      <c r="A177" s="195"/>
      <c r="B177" s="169"/>
      <c r="C177" s="170"/>
      <c r="D177" s="170"/>
      <c r="E177" s="170"/>
      <c r="F177" s="171"/>
      <c r="G177" s="150"/>
      <c r="H177" s="164"/>
      <c r="I177" s="164"/>
      <c r="J177" s="17" t="s">
        <v>200</v>
      </c>
    </row>
    <row r="178" spans="1:11" ht="16.5" customHeight="1">
      <c r="A178" s="195"/>
      <c r="B178" s="169"/>
      <c r="C178" s="170"/>
      <c r="D178" s="170"/>
      <c r="E178" s="170"/>
      <c r="F178" s="171"/>
      <c r="G178" s="150"/>
      <c r="H178" s="164"/>
      <c r="I178" s="164"/>
      <c r="J178" s="17" t="s">
        <v>201</v>
      </c>
    </row>
    <row r="179" spans="1:11" ht="14.25" customHeight="1">
      <c r="A179" s="195"/>
      <c r="B179" s="172"/>
      <c r="C179" s="173"/>
      <c r="D179" s="173"/>
      <c r="E179" s="173"/>
      <c r="F179" s="174"/>
      <c r="G179" s="163"/>
      <c r="H179" s="165"/>
      <c r="I179" s="165"/>
      <c r="J179" s="23" t="s">
        <v>202</v>
      </c>
    </row>
    <row r="180" spans="1:11" ht="3.75" customHeight="1">
      <c r="A180" s="195"/>
      <c r="B180" s="166" t="s">
        <v>118</v>
      </c>
      <c r="C180" s="167"/>
      <c r="D180" s="167"/>
      <c r="E180" s="167"/>
      <c r="F180" s="168"/>
      <c r="G180" s="149">
        <v>0</v>
      </c>
      <c r="H180" s="178"/>
      <c r="I180" s="149"/>
      <c r="J180" s="152"/>
    </row>
    <row r="181" spans="1:11" ht="3.75" customHeight="1">
      <c r="A181" s="195"/>
      <c r="B181" s="169"/>
      <c r="C181" s="170"/>
      <c r="D181" s="170"/>
      <c r="E181" s="170"/>
      <c r="F181" s="171"/>
      <c r="G181" s="150"/>
      <c r="H181" s="164"/>
      <c r="I181" s="150"/>
      <c r="J181" s="152"/>
    </row>
    <row r="182" spans="1:11" ht="3.75" customHeight="1">
      <c r="A182" s="195"/>
      <c r="B182" s="169"/>
      <c r="C182" s="170"/>
      <c r="D182" s="170"/>
      <c r="E182" s="170"/>
      <c r="F182" s="171"/>
      <c r="G182" s="150"/>
      <c r="H182" s="164"/>
      <c r="I182" s="150"/>
      <c r="J182" s="152"/>
    </row>
    <row r="183" spans="1:11" ht="3.75" customHeight="1">
      <c r="A183" s="195"/>
      <c r="B183" s="172"/>
      <c r="C183" s="173"/>
      <c r="D183" s="173"/>
      <c r="E183" s="173"/>
      <c r="F183" s="174"/>
      <c r="G183" s="163"/>
      <c r="H183" s="165"/>
      <c r="I183" s="163"/>
      <c r="J183" s="153"/>
    </row>
    <row r="184" spans="1:11" ht="17.25" customHeight="1">
      <c r="A184" s="195"/>
      <c r="B184" s="160" t="s">
        <v>315</v>
      </c>
      <c r="C184" s="161"/>
      <c r="D184" s="161"/>
      <c r="E184" s="161"/>
      <c r="F184" s="161"/>
      <c r="G184" s="161"/>
      <c r="H184" s="161"/>
      <c r="I184" s="161"/>
      <c r="J184" s="162"/>
    </row>
    <row r="185" spans="1:11" ht="36" customHeight="1">
      <c r="A185" s="195"/>
      <c r="B185" s="154" t="s">
        <v>203</v>
      </c>
      <c r="C185" s="157">
        <v>0</v>
      </c>
      <c r="D185" s="157">
        <v>264768.84000000003</v>
      </c>
      <c r="E185" s="157">
        <v>22356.02</v>
      </c>
      <c r="F185" s="157">
        <v>65286.3</v>
      </c>
      <c r="G185" s="157">
        <v>177126.52</v>
      </c>
      <c r="H185" s="228"/>
      <c r="I185" s="230"/>
      <c r="J185" s="179" t="s">
        <v>347</v>
      </c>
    </row>
    <row r="186" spans="1:11" ht="22.5" customHeight="1">
      <c r="A186" s="195"/>
      <c r="B186" s="156"/>
      <c r="C186" s="159"/>
      <c r="D186" s="159"/>
      <c r="E186" s="159"/>
      <c r="F186" s="159"/>
      <c r="G186" s="159"/>
      <c r="H186" s="229"/>
      <c r="I186" s="231"/>
      <c r="J186" s="234"/>
    </row>
    <row r="187" spans="1:11" ht="56.25" customHeight="1">
      <c r="A187" s="195"/>
      <c r="B187" s="31" t="s">
        <v>204</v>
      </c>
      <c r="C187" s="55">
        <v>0</v>
      </c>
      <c r="D187" s="55">
        <v>252310.73</v>
      </c>
      <c r="E187" s="55">
        <v>0</v>
      </c>
      <c r="F187" s="55">
        <v>0</v>
      </c>
      <c r="G187" s="55">
        <v>252310.73</v>
      </c>
      <c r="H187" s="77"/>
      <c r="I187" s="77"/>
      <c r="J187" s="41" t="s">
        <v>360</v>
      </c>
    </row>
    <row r="188" spans="1:11" ht="15" customHeight="1">
      <c r="A188" s="195"/>
      <c r="B188" s="154" t="s">
        <v>205</v>
      </c>
      <c r="C188" s="157">
        <v>150209.73000000001</v>
      </c>
      <c r="D188" s="157">
        <v>0</v>
      </c>
      <c r="E188" s="157">
        <v>0</v>
      </c>
      <c r="F188" s="157">
        <v>0</v>
      </c>
      <c r="G188" s="157">
        <v>150209.73000000001</v>
      </c>
      <c r="H188" s="228"/>
      <c r="I188" s="230"/>
      <c r="J188" s="179" t="s">
        <v>361</v>
      </c>
    </row>
    <row r="189" spans="1:11" ht="40.5" customHeight="1">
      <c r="A189" s="195"/>
      <c r="B189" s="156"/>
      <c r="C189" s="159"/>
      <c r="D189" s="159"/>
      <c r="E189" s="159"/>
      <c r="F189" s="159"/>
      <c r="G189" s="159"/>
      <c r="H189" s="229"/>
      <c r="I189" s="231"/>
      <c r="J189" s="234"/>
    </row>
    <row r="190" spans="1:11" ht="64.5" customHeight="1">
      <c r="A190" s="194"/>
      <c r="B190" s="10" t="s">
        <v>303</v>
      </c>
      <c r="C190" s="11">
        <v>100000</v>
      </c>
      <c r="D190" s="11">
        <v>0</v>
      </c>
      <c r="E190" s="11">
        <v>0</v>
      </c>
      <c r="F190" s="11">
        <v>0</v>
      </c>
      <c r="G190" s="12">
        <v>100000</v>
      </c>
      <c r="H190" s="12">
        <v>0</v>
      </c>
      <c r="I190" s="19" t="s">
        <v>207</v>
      </c>
      <c r="J190" s="209" t="s">
        <v>208</v>
      </c>
      <c r="K190" s="65"/>
    </row>
    <row r="191" spans="1:11" ht="13.5" customHeight="1">
      <c r="A191" s="195"/>
      <c r="B191" s="211" t="s">
        <v>111</v>
      </c>
      <c r="C191" s="212"/>
      <c r="D191" s="212"/>
      <c r="E191" s="212"/>
      <c r="F191" s="213"/>
      <c r="G191" s="14"/>
      <c r="H191" s="14"/>
      <c r="I191" s="15"/>
      <c r="J191" s="210"/>
    </row>
    <row r="192" spans="1:11" ht="3.75" customHeight="1">
      <c r="A192" s="195"/>
      <c r="B192" s="166" t="s">
        <v>112</v>
      </c>
      <c r="C192" s="167"/>
      <c r="D192" s="167"/>
      <c r="E192" s="167"/>
      <c r="F192" s="168"/>
      <c r="G192" s="147">
        <v>0</v>
      </c>
      <c r="H192" s="178"/>
      <c r="I192" s="149"/>
      <c r="J192" s="225"/>
    </row>
    <row r="193" spans="1:11" ht="6" customHeight="1">
      <c r="A193" s="195"/>
      <c r="B193" s="169"/>
      <c r="C193" s="170"/>
      <c r="D193" s="170"/>
      <c r="E193" s="170"/>
      <c r="F193" s="171"/>
      <c r="G193" s="148"/>
      <c r="H193" s="164"/>
      <c r="I193" s="150"/>
      <c r="J193" s="226"/>
    </row>
    <row r="194" spans="1:11" ht="6" customHeight="1">
      <c r="A194" s="195"/>
      <c r="B194" s="172"/>
      <c r="C194" s="173"/>
      <c r="D194" s="173"/>
      <c r="E194" s="173"/>
      <c r="F194" s="174"/>
      <c r="G194" s="175"/>
      <c r="H194" s="165"/>
      <c r="I194" s="163"/>
      <c r="J194" s="227"/>
    </row>
    <row r="195" spans="1:11" ht="6" customHeight="1">
      <c r="A195" s="195"/>
      <c r="B195" s="166" t="s">
        <v>114</v>
      </c>
      <c r="C195" s="167"/>
      <c r="D195" s="167"/>
      <c r="E195" s="167"/>
      <c r="F195" s="168"/>
      <c r="G195" s="147">
        <v>0</v>
      </c>
      <c r="H195" s="178"/>
      <c r="I195" s="178"/>
      <c r="J195" s="16"/>
    </row>
    <row r="196" spans="1:11" ht="6" customHeight="1">
      <c r="A196" s="195"/>
      <c r="B196" s="169"/>
      <c r="C196" s="170"/>
      <c r="D196" s="170"/>
      <c r="E196" s="170"/>
      <c r="F196" s="171"/>
      <c r="G196" s="148"/>
      <c r="H196" s="164"/>
      <c r="I196" s="164"/>
      <c r="J196" s="17"/>
    </row>
    <row r="197" spans="1:11" ht="1.5" customHeight="1">
      <c r="A197" s="195"/>
      <c r="B197" s="169"/>
      <c r="C197" s="170"/>
      <c r="D197" s="170"/>
      <c r="E197" s="170"/>
      <c r="F197" s="171"/>
      <c r="G197" s="148"/>
      <c r="H197" s="164"/>
      <c r="I197" s="164"/>
      <c r="J197" s="17"/>
    </row>
    <row r="198" spans="1:11" ht="6" customHeight="1">
      <c r="A198" s="195"/>
      <c r="B198" s="172"/>
      <c r="C198" s="173"/>
      <c r="D198" s="173"/>
      <c r="E198" s="173"/>
      <c r="F198" s="174"/>
      <c r="G198" s="175"/>
      <c r="H198" s="165"/>
      <c r="I198" s="165"/>
      <c r="J198" s="23"/>
    </row>
    <row r="199" spans="1:11" ht="26.25" customHeight="1">
      <c r="A199" s="195"/>
      <c r="B199" s="166" t="s">
        <v>118</v>
      </c>
      <c r="C199" s="167"/>
      <c r="D199" s="167"/>
      <c r="E199" s="167"/>
      <c r="F199" s="168"/>
      <c r="G199" s="147">
        <v>100000</v>
      </c>
      <c r="H199" s="178"/>
      <c r="I199" s="149"/>
      <c r="J199" s="180" t="s">
        <v>316</v>
      </c>
    </row>
    <row r="200" spans="1:11" ht="29.25" customHeight="1">
      <c r="A200" s="195"/>
      <c r="B200" s="169"/>
      <c r="C200" s="170"/>
      <c r="D200" s="170"/>
      <c r="E200" s="170"/>
      <c r="F200" s="171"/>
      <c r="G200" s="148"/>
      <c r="H200" s="164"/>
      <c r="I200" s="150"/>
      <c r="J200" s="180"/>
    </row>
    <row r="201" spans="1:11" ht="21.75" customHeight="1">
      <c r="A201" s="195"/>
      <c r="B201" s="169"/>
      <c r="C201" s="170"/>
      <c r="D201" s="170"/>
      <c r="E201" s="170"/>
      <c r="F201" s="171"/>
      <c r="G201" s="148"/>
      <c r="H201" s="164"/>
      <c r="I201" s="150"/>
      <c r="J201" s="180"/>
    </row>
    <row r="202" spans="1:11" ht="87" customHeight="1">
      <c r="A202" s="195"/>
      <c r="B202" s="172"/>
      <c r="C202" s="173"/>
      <c r="D202" s="173"/>
      <c r="E202" s="173"/>
      <c r="F202" s="174"/>
      <c r="G202" s="175"/>
      <c r="H202" s="165"/>
      <c r="I202" s="163"/>
      <c r="J202" s="234"/>
    </row>
    <row r="203" spans="1:11" ht="34.5" hidden="1" customHeight="1">
      <c r="A203" s="25"/>
      <c r="B203" s="29"/>
      <c r="C203" s="30"/>
      <c r="D203" s="30"/>
      <c r="E203" s="30"/>
      <c r="F203" s="30"/>
      <c r="G203" s="30"/>
      <c r="H203" s="30"/>
      <c r="I203" s="30"/>
      <c r="J203" s="58"/>
    </row>
    <row r="204" spans="1:11" ht="75.75" customHeight="1">
      <c r="A204" s="194"/>
      <c r="B204" s="10" t="s">
        <v>304</v>
      </c>
      <c r="C204" s="11">
        <v>3776000</v>
      </c>
      <c r="D204" s="11">
        <v>0</v>
      </c>
      <c r="E204" s="11">
        <v>137626.23000000001</v>
      </c>
      <c r="F204" s="11">
        <v>500000</v>
      </c>
      <c r="G204" s="12">
        <v>3138373.77</v>
      </c>
      <c r="H204" s="12">
        <f>SUM(G204-C204)</f>
        <v>-637626.23</v>
      </c>
      <c r="I204" s="19" t="s">
        <v>210</v>
      </c>
      <c r="J204" s="209" t="s">
        <v>211</v>
      </c>
      <c r="K204" s="65"/>
    </row>
    <row r="205" spans="1:11" ht="18" customHeight="1">
      <c r="A205" s="195"/>
      <c r="B205" s="211" t="s">
        <v>111</v>
      </c>
      <c r="C205" s="212"/>
      <c r="D205" s="212"/>
      <c r="E205" s="212"/>
      <c r="F205" s="213"/>
      <c r="G205" s="14"/>
      <c r="H205" s="14"/>
      <c r="I205" s="15"/>
      <c r="J205" s="210"/>
    </row>
    <row r="206" spans="1:11" ht="7.5" customHeight="1">
      <c r="A206" s="195"/>
      <c r="B206" s="166" t="s">
        <v>112</v>
      </c>
      <c r="C206" s="167"/>
      <c r="D206" s="167"/>
      <c r="E206" s="167"/>
      <c r="F206" s="168"/>
      <c r="G206" s="147">
        <v>0</v>
      </c>
      <c r="H206" s="178"/>
      <c r="I206" s="149"/>
      <c r="J206" s="225"/>
    </row>
    <row r="207" spans="1:11" ht="5.25" customHeight="1">
      <c r="A207" s="195"/>
      <c r="B207" s="169"/>
      <c r="C207" s="170"/>
      <c r="D207" s="170"/>
      <c r="E207" s="170"/>
      <c r="F207" s="171"/>
      <c r="G207" s="148"/>
      <c r="H207" s="164"/>
      <c r="I207" s="150"/>
      <c r="J207" s="226"/>
    </row>
    <row r="208" spans="1:11" ht="6" customHeight="1">
      <c r="A208" s="195"/>
      <c r="B208" s="172"/>
      <c r="C208" s="173"/>
      <c r="D208" s="173"/>
      <c r="E208" s="173"/>
      <c r="F208" s="174"/>
      <c r="G208" s="175"/>
      <c r="H208" s="165"/>
      <c r="I208" s="163"/>
      <c r="J208" s="227"/>
    </row>
    <row r="209" spans="1:10" ht="6" customHeight="1">
      <c r="A209" s="195"/>
      <c r="B209" s="166" t="s">
        <v>114</v>
      </c>
      <c r="C209" s="167"/>
      <c r="D209" s="167"/>
      <c r="E209" s="167"/>
      <c r="F209" s="168"/>
      <c r="G209" s="147">
        <f>3138373.77-3140000</f>
        <v>-1626.2299999999814</v>
      </c>
      <c r="H209" s="178"/>
      <c r="I209" s="178"/>
      <c r="J209" s="179" t="s">
        <v>212</v>
      </c>
    </row>
    <row r="210" spans="1:10" ht="6" customHeight="1">
      <c r="A210" s="195"/>
      <c r="B210" s="169"/>
      <c r="C210" s="170"/>
      <c r="D210" s="170"/>
      <c r="E210" s="170"/>
      <c r="F210" s="171"/>
      <c r="G210" s="148"/>
      <c r="H210" s="164"/>
      <c r="I210" s="164"/>
      <c r="J210" s="180"/>
    </row>
    <row r="211" spans="1:10" ht="3" customHeight="1">
      <c r="A211" s="195"/>
      <c r="B211" s="169"/>
      <c r="C211" s="170"/>
      <c r="D211" s="170"/>
      <c r="E211" s="170"/>
      <c r="F211" s="171"/>
      <c r="G211" s="148"/>
      <c r="H211" s="164"/>
      <c r="I211" s="164"/>
      <c r="J211" s="180"/>
    </row>
    <row r="212" spans="1:10" ht="6" customHeight="1">
      <c r="A212" s="195"/>
      <c r="B212" s="172"/>
      <c r="C212" s="173"/>
      <c r="D212" s="173"/>
      <c r="E212" s="173"/>
      <c r="F212" s="174"/>
      <c r="G212" s="175"/>
      <c r="H212" s="165"/>
      <c r="I212" s="165"/>
      <c r="J212" s="234"/>
    </row>
    <row r="213" spans="1:10" ht="54.75" customHeight="1">
      <c r="A213" s="195"/>
      <c r="B213" s="166" t="s">
        <v>118</v>
      </c>
      <c r="C213" s="167"/>
      <c r="D213" s="167"/>
      <c r="E213" s="167"/>
      <c r="F213" s="168"/>
      <c r="G213" s="147">
        <v>3140000</v>
      </c>
      <c r="H213" s="178"/>
      <c r="I213" s="149"/>
      <c r="J213" s="24" t="s">
        <v>213</v>
      </c>
    </row>
    <row r="214" spans="1:10" ht="40.5" customHeight="1">
      <c r="A214" s="195"/>
      <c r="B214" s="169"/>
      <c r="C214" s="170"/>
      <c r="D214" s="170"/>
      <c r="E214" s="170"/>
      <c r="F214" s="171"/>
      <c r="G214" s="148"/>
      <c r="H214" s="164"/>
      <c r="I214" s="150"/>
      <c r="J214" s="24" t="s">
        <v>214</v>
      </c>
    </row>
    <row r="215" spans="1:10" ht="48" customHeight="1">
      <c r="A215" s="195"/>
      <c r="B215" s="172"/>
      <c r="C215" s="173"/>
      <c r="D215" s="173"/>
      <c r="E215" s="173"/>
      <c r="F215" s="174"/>
      <c r="G215" s="175"/>
      <c r="H215" s="165"/>
      <c r="I215" s="163"/>
      <c r="J215" s="127" t="s">
        <v>215</v>
      </c>
    </row>
    <row r="216" spans="1:10" ht="30.75" customHeight="1">
      <c r="A216" s="108"/>
      <c r="B216" s="10" t="s">
        <v>305</v>
      </c>
      <c r="C216" s="11">
        <v>114864</v>
      </c>
      <c r="D216" s="11">
        <v>0</v>
      </c>
      <c r="E216" s="11">
        <v>114864</v>
      </c>
      <c r="F216" s="11">
        <v>0</v>
      </c>
      <c r="G216" s="12">
        <f>C216+D216-E216-F216</f>
        <v>0</v>
      </c>
      <c r="H216" s="12">
        <v>0</v>
      </c>
      <c r="I216" s="19" t="s">
        <v>216</v>
      </c>
      <c r="J216" s="209" t="s">
        <v>217</v>
      </c>
    </row>
    <row r="217" spans="1:10" ht="18" hidden="1" customHeight="1">
      <c r="A217" s="108"/>
      <c r="B217" s="211" t="s">
        <v>111</v>
      </c>
      <c r="C217" s="212"/>
      <c r="D217" s="212"/>
      <c r="E217" s="212"/>
      <c r="F217" s="213"/>
      <c r="G217" s="14"/>
      <c r="H217" s="14"/>
      <c r="I217" s="15"/>
      <c r="J217" s="210"/>
    </row>
    <row r="218" spans="1:10" ht="6" hidden="1" customHeight="1">
      <c r="A218" s="108"/>
      <c r="B218" s="166" t="s">
        <v>112</v>
      </c>
      <c r="C218" s="167"/>
      <c r="D218" s="167"/>
      <c r="E218" s="167"/>
      <c r="F218" s="168"/>
      <c r="G218" s="149">
        <v>0</v>
      </c>
      <c r="H218" s="178"/>
      <c r="I218" s="149"/>
      <c r="J218" s="225"/>
    </row>
    <row r="219" spans="1:10" ht="6" hidden="1" customHeight="1">
      <c r="A219" s="108"/>
      <c r="B219" s="169"/>
      <c r="C219" s="170"/>
      <c r="D219" s="170"/>
      <c r="E219" s="170"/>
      <c r="F219" s="171"/>
      <c r="G219" s="150"/>
      <c r="H219" s="164"/>
      <c r="I219" s="150"/>
      <c r="J219" s="226"/>
    </row>
    <row r="220" spans="1:10" ht="6" hidden="1" customHeight="1">
      <c r="A220" s="108"/>
      <c r="B220" s="172"/>
      <c r="C220" s="173"/>
      <c r="D220" s="173"/>
      <c r="E220" s="173"/>
      <c r="F220" s="174"/>
      <c r="G220" s="163"/>
      <c r="H220" s="165"/>
      <c r="I220" s="163"/>
      <c r="J220" s="227"/>
    </row>
    <row r="221" spans="1:10" ht="3.75" hidden="1" customHeight="1">
      <c r="A221" s="108"/>
      <c r="B221" s="166" t="s">
        <v>114</v>
      </c>
      <c r="C221" s="167"/>
      <c r="D221" s="167"/>
      <c r="E221" s="167"/>
      <c r="F221" s="168"/>
      <c r="G221" s="149">
        <v>0</v>
      </c>
      <c r="H221" s="178"/>
      <c r="I221" s="178"/>
      <c r="J221" s="16"/>
    </row>
    <row r="222" spans="1:10" ht="3.75" hidden="1" customHeight="1">
      <c r="A222" s="108"/>
      <c r="B222" s="169"/>
      <c r="C222" s="170"/>
      <c r="D222" s="170"/>
      <c r="E222" s="170"/>
      <c r="F222" s="171"/>
      <c r="G222" s="150"/>
      <c r="H222" s="164"/>
      <c r="I222" s="164"/>
      <c r="J222" s="17"/>
    </row>
    <row r="223" spans="1:10" ht="3.75" hidden="1" customHeight="1">
      <c r="A223" s="108"/>
      <c r="B223" s="169"/>
      <c r="C223" s="170"/>
      <c r="D223" s="170"/>
      <c r="E223" s="170"/>
      <c r="F223" s="171"/>
      <c r="G223" s="150"/>
      <c r="H223" s="164"/>
      <c r="I223" s="164"/>
      <c r="J223" s="17"/>
    </row>
    <row r="224" spans="1:10" ht="3.75" hidden="1" customHeight="1">
      <c r="A224" s="108"/>
      <c r="B224" s="172"/>
      <c r="C224" s="173"/>
      <c r="D224" s="173"/>
      <c r="E224" s="173"/>
      <c r="F224" s="174"/>
      <c r="G224" s="163"/>
      <c r="H224" s="165"/>
      <c r="I224" s="165"/>
      <c r="J224" s="23"/>
    </row>
    <row r="225" spans="1:10" ht="3.75" hidden="1" customHeight="1">
      <c r="A225" s="108"/>
      <c r="B225" s="166" t="s">
        <v>118</v>
      </c>
      <c r="C225" s="167"/>
      <c r="D225" s="167"/>
      <c r="E225" s="167"/>
      <c r="F225" s="168"/>
      <c r="G225" s="149">
        <v>0</v>
      </c>
      <c r="H225" s="178"/>
      <c r="I225" s="149"/>
      <c r="J225" s="152"/>
    </row>
    <row r="226" spans="1:10" ht="3.75" hidden="1" customHeight="1">
      <c r="A226" s="108"/>
      <c r="B226" s="169"/>
      <c r="C226" s="170"/>
      <c r="D226" s="170"/>
      <c r="E226" s="170"/>
      <c r="F226" s="171"/>
      <c r="G226" s="150"/>
      <c r="H226" s="164"/>
      <c r="I226" s="150"/>
      <c r="J226" s="152"/>
    </row>
    <row r="227" spans="1:10" ht="3.75" hidden="1" customHeight="1">
      <c r="A227" s="108"/>
      <c r="B227" s="169"/>
      <c r="C227" s="170"/>
      <c r="D227" s="170"/>
      <c r="E227" s="170"/>
      <c r="F227" s="171"/>
      <c r="G227" s="150"/>
      <c r="H227" s="164"/>
      <c r="I227" s="150"/>
      <c r="J227" s="152"/>
    </row>
    <row r="228" spans="1:10" ht="3.75" hidden="1" customHeight="1">
      <c r="A228" s="108"/>
      <c r="B228" s="172"/>
      <c r="C228" s="173"/>
      <c r="D228" s="173"/>
      <c r="E228" s="173"/>
      <c r="F228" s="174"/>
      <c r="G228" s="163"/>
      <c r="H228" s="165"/>
      <c r="I228" s="163"/>
      <c r="J228" s="153"/>
    </row>
    <row r="229" spans="1:10" ht="51.75" customHeight="1">
      <c r="A229" s="108"/>
      <c r="B229" s="10" t="s">
        <v>306</v>
      </c>
      <c r="C229" s="11">
        <v>0</v>
      </c>
      <c r="D229" s="11">
        <v>132000</v>
      </c>
      <c r="E229" s="11">
        <v>150000</v>
      </c>
      <c r="F229" s="11">
        <v>0</v>
      </c>
      <c r="G229" s="12">
        <f>C229+D229-E229-F229</f>
        <v>-18000</v>
      </c>
      <c r="H229" s="12">
        <v>0</v>
      </c>
      <c r="I229" s="19"/>
      <c r="J229" s="209" t="s">
        <v>218</v>
      </c>
    </row>
    <row r="230" spans="1:10" ht="18" hidden="1" customHeight="1">
      <c r="A230" s="108"/>
      <c r="B230" s="211" t="s">
        <v>111</v>
      </c>
      <c r="C230" s="212"/>
      <c r="D230" s="212"/>
      <c r="E230" s="212"/>
      <c r="F230" s="213"/>
      <c r="G230" s="14"/>
      <c r="H230" s="14"/>
      <c r="I230" s="15"/>
      <c r="J230" s="210"/>
    </row>
    <row r="231" spans="1:10" ht="6" hidden="1" customHeight="1">
      <c r="A231" s="108"/>
      <c r="B231" s="166" t="s">
        <v>112</v>
      </c>
      <c r="C231" s="167"/>
      <c r="D231" s="167"/>
      <c r="E231" s="167"/>
      <c r="F231" s="168"/>
      <c r="G231" s="149">
        <v>0</v>
      </c>
      <c r="H231" s="178"/>
      <c r="I231" s="149"/>
      <c r="J231" s="225"/>
    </row>
    <row r="232" spans="1:10" ht="6" hidden="1" customHeight="1">
      <c r="A232" s="108"/>
      <c r="B232" s="169"/>
      <c r="C232" s="170"/>
      <c r="D232" s="170"/>
      <c r="E232" s="170"/>
      <c r="F232" s="171"/>
      <c r="G232" s="150"/>
      <c r="H232" s="164"/>
      <c r="I232" s="150"/>
      <c r="J232" s="226"/>
    </row>
    <row r="233" spans="1:10" ht="6" hidden="1" customHeight="1">
      <c r="A233" s="108"/>
      <c r="B233" s="172"/>
      <c r="C233" s="173"/>
      <c r="D233" s="173"/>
      <c r="E233" s="173"/>
      <c r="F233" s="174"/>
      <c r="G233" s="163"/>
      <c r="H233" s="165"/>
      <c r="I233" s="163"/>
      <c r="J233" s="227"/>
    </row>
    <row r="234" spans="1:10" ht="3.75" hidden="1" customHeight="1">
      <c r="A234" s="108"/>
      <c r="B234" s="166" t="s">
        <v>114</v>
      </c>
      <c r="C234" s="167"/>
      <c r="D234" s="167"/>
      <c r="E234" s="167"/>
      <c r="F234" s="168"/>
      <c r="G234" s="149">
        <v>0</v>
      </c>
      <c r="H234" s="178"/>
      <c r="I234" s="178"/>
      <c r="J234" s="16"/>
    </row>
    <row r="235" spans="1:10" ht="3.75" hidden="1" customHeight="1">
      <c r="A235" s="108"/>
      <c r="B235" s="169"/>
      <c r="C235" s="170"/>
      <c r="D235" s="170"/>
      <c r="E235" s="170"/>
      <c r="F235" s="171"/>
      <c r="G235" s="150"/>
      <c r="H235" s="164"/>
      <c r="I235" s="164"/>
      <c r="J235" s="17"/>
    </row>
    <row r="236" spans="1:10" ht="3.75" hidden="1" customHeight="1">
      <c r="A236" s="108"/>
      <c r="B236" s="169"/>
      <c r="C236" s="170"/>
      <c r="D236" s="170"/>
      <c r="E236" s="170"/>
      <c r="F236" s="171"/>
      <c r="G236" s="150"/>
      <c r="H236" s="164"/>
      <c r="I236" s="164"/>
      <c r="J236" s="17"/>
    </row>
    <row r="237" spans="1:10" ht="3.75" hidden="1" customHeight="1">
      <c r="A237" s="108"/>
      <c r="B237" s="172"/>
      <c r="C237" s="173"/>
      <c r="D237" s="173"/>
      <c r="E237" s="173"/>
      <c r="F237" s="174"/>
      <c r="G237" s="163"/>
      <c r="H237" s="165"/>
      <c r="I237" s="165"/>
      <c r="J237" s="23"/>
    </row>
    <row r="238" spans="1:10" ht="3.75" hidden="1" customHeight="1">
      <c r="A238" s="108"/>
      <c r="B238" s="166" t="s">
        <v>118</v>
      </c>
      <c r="C238" s="167"/>
      <c r="D238" s="167"/>
      <c r="E238" s="167"/>
      <c r="F238" s="168"/>
      <c r="G238" s="149">
        <v>0</v>
      </c>
      <c r="H238" s="178"/>
      <c r="I238" s="149"/>
      <c r="J238" s="152"/>
    </row>
    <row r="239" spans="1:10" ht="3.75" hidden="1" customHeight="1">
      <c r="A239" s="108"/>
      <c r="B239" s="169"/>
      <c r="C239" s="170"/>
      <c r="D239" s="170"/>
      <c r="E239" s="170"/>
      <c r="F239" s="171"/>
      <c r="G239" s="150"/>
      <c r="H239" s="164"/>
      <c r="I239" s="150"/>
      <c r="J239" s="152"/>
    </row>
    <row r="240" spans="1:10" ht="3.75" hidden="1" customHeight="1">
      <c r="A240" s="108"/>
      <c r="B240" s="169"/>
      <c r="C240" s="170"/>
      <c r="D240" s="170"/>
      <c r="E240" s="170"/>
      <c r="F240" s="171"/>
      <c r="G240" s="150"/>
      <c r="H240" s="164"/>
      <c r="I240" s="150"/>
      <c r="J240" s="152"/>
    </row>
    <row r="241" spans="1:10" ht="3.75" hidden="1" customHeight="1">
      <c r="A241" s="108"/>
      <c r="B241" s="172"/>
      <c r="C241" s="173"/>
      <c r="D241" s="173"/>
      <c r="E241" s="173"/>
      <c r="F241" s="174"/>
      <c r="G241" s="163"/>
      <c r="H241" s="165"/>
      <c r="I241" s="163"/>
      <c r="J241" s="153"/>
    </row>
    <row r="242" spans="1:10" ht="81" hidden="1" customHeight="1">
      <c r="A242" s="108"/>
      <c r="B242" s="10" t="s">
        <v>180</v>
      </c>
      <c r="C242" s="11">
        <v>0</v>
      </c>
      <c r="D242" s="11">
        <v>0</v>
      </c>
      <c r="E242" s="11">
        <v>0</v>
      </c>
      <c r="F242" s="11">
        <v>0</v>
      </c>
      <c r="G242" s="12">
        <f>C242+D242-E242-F242</f>
        <v>0</v>
      </c>
      <c r="H242" s="12">
        <v>0</v>
      </c>
      <c r="I242" s="19"/>
      <c r="J242" s="67" t="s">
        <v>219</v>
      </c>
    </row>
    <row r="243" spans="1:10" ht="35.25" hidden="1" customHeight="1">
      <c r="A243" s="107"/>
      <c r="B243" s="10" t="s">
        <v>220</v>
      </c>
      <c r="C243" s="11">
        <v>0</v>
      </c>
      <c r="D243" s="11">
        <v>0</v>
      </c>
      <c r="E243" s="11">
        <v>0</v>
      </c>
      <c r="F243" s="11">
        <v>0</v>
      </c>
      <c r="G243" s="11">
        <f>C243+D243-E243-F243</f>
        <v>0</v>
      </c>
      <c r="H243" s="11">
        <v>0</v>
      </c>
      <c r="I243" s="68"/>
      <c r="J243" s="69" t="s">
        <v>221</v>
      </c>
    </row>
    <row r="244" spans="1:10" ht="14.25" customHeight="1">
      <c r="A244" s="187" t="s">
        <v>222</v>
      </c>
      <c r="B244" s="188"/>
      <c r="C244" s="188"/>
      <c r="D244" s="188"/>
      <c r="E244" s="188"/>
      <c r="F244" s="188"/>
      <c r="G244" s="188"/>
      <c r="H244" s="188"/>
      <c r="I244" s="188"/>
      <c r="J244" s="189"/>
    </row>
    <row r="245" spans="1:10" ht="14.25" customHeight="1">
      <c r="A245" s="6"/>
      <c r="B245" s="7" t="s">
        <v>106</v>
      </c>
      <c r="C245" s="57">
        <v>845343617.58000004</v>
      </c>
      <c r="D245" s="57">
        <f>766182751.32+1300312.75</f>
        <v>767483064.07000005</v>
      </c>
      <c r="E245" s="57">
        <v>799999826.95000005</v>
      </c>
      <c r="F245" s="57">
        <v>73140178.620000005</v>
      </c>
      <c r="G245" s="57">
        <f>SUM(C245+D245-E245-F245)</f>
        <v>739686676.08000004</v>
      </c>
      <c r="H245" s="57">
        <f>SUM(G245-C245)</f>
        <v>-105656941.5</v>
      </c>
      <c r="I245" s="70" t="s">
        <v>223</v>
      </c>
      <c r="J245" s="9"/>
    </row>
    <row r="246" spans="1:10" ht="14.25" customHeight="1">
      <c r="A246" s="6"/>
      <c r="B246" s="190" t="s">
        <v>293</v>
      </c>
      <c r="C246" s="191"/>
      <c r="D246" s="191"/>
      <c r="E246" s="191"/>
      <c r="F246" s="191"/>
      <c r="G246" s="191"/>
      <c r="H246" s="191"/>
      <c r="I246" s="191"/>
      <c r="J246" s="192"/>
    </row>
    <row r="247" spans="1:10" ht="51" customHeight="1">
      <c r="A247" s="195"/>
      <c r="B247" s="10" t="s">
        <v>307</v>
      </c>
      <c r="C247" s="11">
        <v>654208467.40999997</v>
      </c>
      <c r="D247" s="11">
        <v>583043348.17999995</v>
      </c>
      <c r="E247" s="11">
        <v>499790327.33999997</v>
      </c>
      <c r="F247" s="11">
        <v>70554604.870000005</v>
      </c>
      <c r="G247" s="12">
        <f>SUM(C247+D247-E247-F247)</f>
        <v>666906883.38</v>
      </c>
      <c r="H247" s="12">
        <f>SUM(G247-C247)</f>
        <v>12698415.970000029</v>
      </c>
      <c r="I247" s="19" t="s">
        <v>224</v>
      </c>
      <c r="J247" s="209" t="s">
        <v>225</v>
      </c>
    </row>
    <row r="248" spans="1:10" ht="18" customHeight="1">
      <c r="A248" s="195"/>
      <c r="B248" s="211" t="s">
        <v>111</v>
      </c>
      <c r="C248" s="212"/>
      <c r="D248" s="212"/>
      <c r="E248" s="212"/>
      <c r="F248" s="213"/>
      <c r="G248" s="14"/>
      <c r="H248" s="14"/>
      <c r="I248" s="15"/>
      <c r="J248" s="210"/>
    </row>
    <row r="249" spans="1:10" ht="24" customHeight="1">
      <c r="A249" s="195"/>
      <c r="B249" s="166" t="s">
        <v>112</v>
      </c>
      <c r="C249" s="167"/>
      <c r="D249" s="167"/>
      <c r="E249" s="167"/>
      <c r="F249" s="168"/>
      <c r="G249" s="147">
        <v>180360691.03</v>
      </c>
      <c r="H249" s="178"/>
      <c r="I249" s="149"/>
      <c r="J249" s="179" t="s">
        <v>348</v>
      </c>
    </row>
    <row r="250" spans="1:10" ht="24" customHeight="1">
      <c r="A250" s="195"/>
      <c r="B250" s="169"/>
      <c r="C250" s="170"/>
      <c r="D250" s="170"/>
      <c r="E250" s="170"/>
      <c r="F250" s="171"/>
      <c r="G250" s="148"/>
      <c r="H250" s="164"/>
      <c r="I250" s="150"/>
      <c r="J250" s="180"/>
    </row>
    <row r="251" spans="1:10" ht="24" customHeight="1">
      <c r="A251" s="195"/>
      <c r="B251" s="172"/>
      <c r="C251" s="173"/>
      <c r="D251" s="173"/>
      <c r="E251" s="173"/>
      <c r="F251" s="174"/>
      <c r="G251" s="175"/>
      <c r="H251" s="165"/>
      <c r="I251" s="163"/>
      <c r="J251" s="180"/>
    </row>
    <row r="252" spans="1:10" ht="18" customHeight="1">
      <c r="A252" s="195"/>
      <c r="B252" s="166" t="s">
        <v>114</v>
      </c>
      <c r="C252" s="167"/>
      <c r="D252" s="167"/>
      <c r="E252" s="167"/>
      <c r="F252" s="168"/>
      <c r="G252" s="147">
        <v>486546192.35000002</v>
      </c>
      <c r="H252" s="178"/>
      <c r="I252" s="178"/>
      <c r="J252" s="71" t="s">
        <v>362</v>
      </c>
    </row>
    <row r="253" spans="1:10" ht="27.75" customHeight="1">
      <c r="A253" s="195"/>
      <c r="B253" s="169"/>
      <c r="C253" s="170"/>
      <c r="D253" s="170"/>
      <c r="E253" s="170"/>
      <c r="F253" s="171"/>
      <c r="G253" s="148"/>
      <c r="H253" s="164"/>
      <c r="I253" s="164"/>
      <c r="J253" s="72" t="s">
        <v>363</v>
      </c>
    </row>
    <row r="254" spans="1:10" ht="16.5" customHeight="1">
      <c r="A254" s="195"/>
      <c r="B254" s="169"/>
      <c r="C254" s="170"/>
      <c r="D254" s="170"/>
      <c r="E254" s="170"/>
      <c r="F254" s="171"/>
      <c r="G254" s="148"/>
      <c r="H254" s="164"/>
      <c r="I254" s="164"/>
      <c r="J254" s="73" t="s">
        <v>364</v>
      </c>
    </row>
    <row r="255" spans="1:10" ht="18" customHeight="1">
      <c r="A255" s="195"/>
      <c r="B255" s="169"/>
      <c r="C255" s="170"/>
      <c r="D255" s="170"/>
      <c r="E255" s="170"/>
      <c r="F255" s="171"/>
      <c r="G255" s="148"/>
      <c r="H255" s="164"/>
      <c r="I255" s="164"/>
      <c r="J255" s="73" t="s">
        <v>365</v>
      </c>
    </row>
    <row r="256" spans="1:10" ht="16.5" customHeight="1">
      <c r="A256" s="195"/>
      <c r="B256" s="169"/>
      <c r="C256" s="170"/>
      <c r="D256" s="170"/>
      <c r="E256" s="170"/>
      <c r="F256" s="171"/>
      <c r="G256" s="148"/>
      <c r="H256" s="164"/>
      <c r="I256" s="164"/>
      <c r="J256" s="73" t="s">
        <v>366</v>
      </c>
    </row>
    <row r="257" spans="1:10" ht="14.25" customHeight="1">
      <c r="A257" s="195"/>
      <c r="B257" s="169"/>
      <c r="C257" s="170"/>
      <c r="D257" s="170"/>
      <c r="E257" s="170"/>
      <c r="F257" s="171"/>
      <c r="G257" s="148"/>
      <c r="H257" s="164"/>
      <c r="I257" s="164"/>
      <c r="J257" s="73" t="s">
        <v>367</v>
      </c>
    </row>
    <row r="258" spans="1:10" ht="16.5" customHeight="1">
      <c r="A258" s="195"/>
      <c r="B258" s="172"/>
      <c r="C258" s="173"/>
      <c r="D258" s="173"/>
      <c r="E258" s="173"/>
      <c r="F258" s="174"/>
      <c r="G258" s="175"/>
      <c r="H258" s="165"/>
      <c r="I258" s="165"/>
      <c r="J258" s="74" t="s">
        <v>368</v>
      </c>
    </row>
    <row r="259" spans="1:10" ht="6.75" customHeight="1">
      <c r="A259" s="195"/>
      <c r="B259" s="166" t="s">
        <v>118</v>
      </c>
      <c r="C259" s="167"/>
      <c r="D259" s="167"/>
      <c r="E259" s="167"/>
      <c r="F259" s="168"/>
      <c r="G259" s="147">
        <v>0</v>
      </c>
      <c r="H259" s="178"/>
      <c r="I259" s="149"/>
      <c r="J259" s="75"/>
    </row>
    <row r="260" spans="1:10" ht="6.75" customHeight="1">
      <c r="A260" s="195"/>
      <c r="B260" s="169"/>
      <c r="C260" s="170"/>
      <c r="D260" s="170"/>
      <c r="E260" s="170"/>
      <c r="F260" s="171"/>
      <c r="G260" s="148"/>
      <c r="H260" s="164"/>
      <c r="I260" s="150"/>
      <c r="J260" s="75"/>
    </row>
    <row r="261" spans="1:10" ht="6.75" customHeight="1">
      <c r="A261" s="195"/>
      <c r="B261" s="169"/>
      <c r="C261" s="170"/>
      <c r="D261" s="170"/>
      <c r="E261" s="170"/>
      <c r="F261" s="171"/>
      <c r="G261" s="148"/>
      <c r="H261" s="164"/>
      <c r="I261" s="150"/>
      <c r="J261" s="75"/>
    </row>
    <row r="262" spans="1:10" ht="6.75" customHeight="1">
      <c r="A262" s="195"/>
      <c r="B262" s="172"/>
      <c r="C262" s="173"/>
      <c r="D262" s="173"/>
      <c r="E262" s="173"/>
      <c r="F262" s="174"/>
      <c r="G262" s="175"/>
      <c r="H262" s="165"/>
      <c r="I262" s="163"/>
      <c r="J262" s="76"/>
    </row>
    <row r="263" spans="1:10" ht="17.25" customHeight="1">
      <c r="A263" s="195"/>
      <c r="B263" s="160" t="s">
        <v>315</v>
      </c>
      <c r="C263" s="161"/>
      <c r="D263" s="161"/>
      <c r="E263" s="161"/>
      <c r="F263" s="161"/>
      <c r="G263" s="161"/>
      <c r="H263" s="161"/>
      <c r="I263" s="161"/>
      <c r="J263" s="162"/>
    </row>
    <row r="264" spans="1:10" ht="30" customHeight="1">
      <c r="A264" s="195"/>
      <c r="B264" s="154" t="s">
        <v>226</v>
      </c>
      <c r="C264" s="235">
        <v>0</v>
      </c>
      <c r="D264" s="235">
        <v>47874000</v>
      </c>
      <c r="E264" s="235">
        <v>502800</v>
      </c>
      <c r="F264" s="235">
        <v>0</v>
      </c>
      <c r="G264" s="235">
        <f>SUM(C264+D264-E264-F264)</f>
        <v>47371200</v>
      </c>
      <c r="H264" s="228"/>
      <c r="I264" s="230"/>
      <c r="J264" s="33" t="s">
        <v>369</v>
      </c>
    </row>
    <row r="265" spans="1:10" ht="9" customHeight="1">
      <c r="A265" s="195"/>
      <c r="B265" s="156"/>
      <c r="C265" s="236"/>
      <c r="D265" s="236"/>
      <c r="E265" s="236"/>
      <c r="F265" s="236"/>
      <c r="G265" s="236"/>
      <c r="H265" s="229"/>
      <c r="I265" s="231"/>
      <c r="J265" s="34"/>
    </row>
    <row r="266" spans="1:10" ht="30" customHeight="1">
      <c r="A266" s="195"/>
      <c r="B266" s="154" t="s">
        <v>227</v>
      </c>
      <c r="C266" s="235">
        <v>43431038.600000001</v>
      </c>
      <c r="D266" s="235">
        <v>3258127.14</v>
      </c>
      <c r="E266" s="235">
        <v>0</v>
      </c>
      <c r="F266" s="235">
        <v>0</v>
      </c>
      <c r="G266" s="235">
        <f>SUM(C266+D266-E266-F266)</f>
        <v>46689165.740000002</v>
      </c>
      <c r="H266" s="228"/>
      <c r="I266" s="230"/>
      <c r="J266" s="33" t="s">
        <v>370</v>
      </c>
    </row>
    <row r="267" spans="1:10" ht="18" customHeight="1">
      <c r="A267" s="195"/>
      <c r="B267" s="156"/>
      <c r="C267" s="236"/>
      <c r="D267" s="236"/>
      <c r="E267" s="236"/>
      <c r="F267" s="236"/>
      <c r="G267" s="236"/>
      <c r="H267" s="229"/>
      <c r="I267" s="231"/>
      <c r="J267" s="34" t="s">
        <v>371</v>
      </c>
    </row>
    <row r="268" spans="1:10" ht="30" customHeight="1">
      <c r="A268" s="195"/>
      <c r="B268" s="154" t="s">
        <v>228</v>
      </c>
      <c r="C268" s="235">
        <v>9104460.3100000005</v>
      </c>
      <c r="D268" s="235">
        <v>2649672.04</v>
      </c>
      <c r="E268" s="235">
        <v>0</v>
      </c>
      <c r="F268" s="235">
        <v>0</v>
      </c>
      <c r="G268" s="235">
        <f>C268+D268-E268-F268</f>
        <v>11754132.350000001</v>
      </c>
      <c r="H268" s="228"/>
      <c r="I268" s="230"/>
      <c r="J268" s="33" t="s">
        <v>372</v>
      </c>
    </row>
    <row r="269" spans="1:10" ht="12.75" customHeight="1">
      <c r="A269" s="195"/>
      <c r="B269" s="155"/>
      <c r="C269" s="237"/>
      <c r="D269" s="237"/>
      <c r="E269" s="237"/>
      <c r="F269" s="237"/>
      <c r="G269" s="237"/>
      <c r="H269" s="238"/>
      <c r="I269" s="239"/>
      <c r="J269" s="180" t="s">
        <v>373</v>
      </c>
    </row>
    <row r="270" spans="1:10" ht="2.25" customHeight="1">
      <c r="A270" s="195"/>
      <c r="B270" s="156"/>
      <c r="C270" s="236"/>
      <c r="D270" s="236"/>
      <c r="E270" s="236"/>
      <c r="F270" s="236"/>
      <c r="G270" s="236"/>
      <c r="H270" s="229"/>
      <c r="I270" s="231"/>
      <c r="J270" s="234"/>
    </row>
    <row r="271" spans="1:10" ht="25.5" customHeight="1">
      <c r="A271" s="195"/>
      <c r="B271" s="154" t="s">
        <v>229</v>
      </c>
      <c r="C271" s="235">
        <v>9079827.6400000006</v>
      </c>
      <c r="D271" s="235">
        <v>599056.57999999996</v>
      </c>
      <c r="E271" s="235">
        <v>0</v>
      </c>
      <c r="F271" s="235">
        <v>0</v>
      </c>
      <c r="G271" s="235">
        <f>C271+D271-E271-F271</f>
        <v>9678884.2200000007</v>
      </c>
      <c r="H271" s="228"/>
      <c r="I271" s="230"/>
      <c r="J271" s="34" t="s">
        <v>374</v>
      </c>
    </row>
    <row r="272" spans="1:10" ht="21" customHeight="1">
      <c r="A272" s="195"/>
      <c r="B272" s="155"/>
      <c r="C272" s="237"/>
      <c r="D272" s="237"/>
      <c r="E272" s="237"/>
      <c r="F272" s="237"/>
      <c r="G272" s="237"/>
      <c r="H272" s="238"/>
      <c r="I272" s="239"/>
      <c r="J272" s="180" t="s">
        <v>375</v>
      </c>
    </row>
    <row r="273" spans="1:10" ht="7.5" customHeight="1">
      <c r="A273" s="195"/>
      <c r="B273" s="156"/>
      <c r="C273" s="236"/>
      <c r="D273" s="236"/>
      <c r="E273" s="236"/>
      <c r="F273" s="236"/>
      <c r="G273" s="236"/>
      <c r="H273" s="229"/>
      <c r="I273" s="231"/>
      <c r="J273" s="234"/>
    </row>
    <row r="274" spans="1:10" ht="30" customHeight="1">
      <c r="A274" s="195"/>
      <c r="B274" s="154" t="s">
        <v>230</v>
      </c>
      <c r="C274" s="235">
        <v>6733809.4000000004</v>
      </c>
      <c r="D274" s="235">
        <v>2397785.0499999998</v>
      </c>
      <c r="E274" s="235">
        <v>1000000</v>
      </c>
      <c r="F274" s="235">
        <v>0</v>
      </c>
      <c r="G274" s="235">
        <f>C274+D274-E274-F274</f>
        <v>8131594.4499999993</v>
      </c>
      <c r="H274" s="228"/>
      <c r="I274" s="230"/>
      <c r="J274" s="33" t="s">
        <v>376</v>
      </c>
    </row>
    <row r="275" spans="1:10" ht="13.5" customHeight="1">
      <c r="A275" s="195"/>
      <c r="B275" s="155"/>
      <c r="C275" s="237"/>
      <c r="D275" s="237"/>
      <c r="E275" s="237"/>
      <c r="F275" s="237"/>
      <c r="G275" s="237"/>
      <c r="H275" s="238"/>
      <c r="I275" s="239"/>
      <c r="J275" s="34" t="s">
        <v>377</v>
      </c>
    </row>
    <row r="276" spans="1:10" ht="30.75" customHeight="1">
      <c r="A276" s="195"/>
      <c r="B276" s="154" t="s">
        <v>231</v>
      </c>
      <c r="C276" s="235">
        <v>6025041.7000000002</v>
      </c>
      <c r="D276" s="235">
        <v>1149662.6299999999</v>
      </c>
      <c r="E276" s="235">
        <v>0</v>
      </c>
      <c r="F276" s="235">
        <v>0</v>
      </c>
      <c r="G276" s="235">
        <f>C276+D276-E276-F276</f>
        <v>7174704.3300000001</v>
      </c>
      <c r="H276" s="228"/>
      <c r="I276" s="230"/>
      <c r="J276" s="33" t="s">
        <v>378</v>
      </c>
    </row>
    <row r="277" spans="1:10" ht="14.25" customHeight="1">
      <c r="A277" s="195"/>
      <c r="B277" s="155"/>
      <c r="C277" s="237"/>
      <c r="D277" s="237"/>
      <c r="E277" s="237"/>
      <c r="F277" s="237"/>
      <c r="G277" s="237"/>
      <c r="H277" s="238"/>
      <c r="I277" s="239"/>
      <c r="J277" s="34" t="s">
        <v>379</v>
      </c>
    </row>
    <row r="278" spans="1:10" ht="26.25" customHeight="1">
      <c r="A278" s="195"/>
      <c r="B278" s="156"/>
      <c r="C278" s="236"/>
      <c r="D278" s="236"/>
      <c r="E278" s="236"/>
      <c r="F278" s="236"/>
      <c r="G278" s="236"/>
      <c r="H278" s="229"/>
      <c r="I278" s="231"/>
      <c r="J278" s="66" t="s">
        <v>380</v>
      </c>
    </row>
    <row r="279" spans="1:10" ht="39.75" customHeight="1">
      <c r="A279" s="195"/>
      <c r="B279" s="154" t="s">
        <v>232</v>
      </c>
      <c r="C279" s="235">
        <v>7418724.8799999999</v>
      </c>
      <c r="D279" s="235">
        <v>342407.15</v>
      </c>
      <c r="E279" s="235">
        <v>0</v>
      </c>
      <c r="F279" s="235">
        <v>0</v>
      </c>
      <c r="G279" s="235">
        <f>C279+D279-E279-F279</f>
        <v>7761132.0300000003</v>
      </c>
      <c r="H279" s="228"/>
      <c r="I279" s="230"/>
      <c r="J279" s="33" t="s">
        <v>381</v>
      </c>
    </row>
    <row r="280" spans="1:10" ht="34.5" customHeight="1">
      <c r="A280" s="195"/>
      <c r="B280" s="155"/>
      <c r="C280" s="237"/>
      <c r="D280" s="237"/>
      <c r="E280" s="237"/>
      <c r="F280" s="237"/>
      <c r="G280" s="237"/>
      <c r="H280" s="238"/>
      <c r="I280" s="239"/>
      <c r="J280" s="34" t="s">
        <v>382</v>
      </c>
    </row>
    <row r="281" spans="1:10" ht="18" customHeight="1">
      <c r="A281" s="195"/>
      <c r="B281" s="156"/>
      <c r="C281" s="236"/>
      <c r="D281" s="236"/>
      <c r="E281" s="236"/>
      <c r="F281" s="236"/>
      <c r="G281" s="236"/>
      <c r="H281" s="229"/>
      <c r="I281" s="231"/>
      <c r="J281" s="66" t="s">
        <v>383</v>
      </c>
    </row>
    <row r="282" spans="1:10" ht="27.75" customHeight="1">
      <c r="A282" s="195"/>
      <c r="B282" s="154" t="s">
        <v>233</v>
      </c>
      <c r="C282" s="235">
        <v>5380552.2999999998</v>
      </c>
      <c r="D282" s="235">
        <v>-47119.39</v>
      </c>
      <c r="E282" s="235">
        <v>0</v>
      </c>
      <c r="F282" s="235">
        <v>0</v>
      </c>
      <c r="G282" s="235">
        <f>SUM(C282+D282-E282-F282)</f>
        <v>5333432.91</v>
      </c>
      <c r="H282" s="228"/>
      <c r="I282" s="230"/>
      <c r="J282" s="34" t="s">
        <v>384</v>
      </c>
    </row>
    <row r="283" spans="1:10" ht="30" customHeight="1">
      <c r="A283" s="195"/>
      <c r="B283" s="155"/>
      <c r="C283" s="237"/>
      <c r="D283" s="237"/>
      <c r="E283" s="237"/>
      <c r="F283" s="237"/>
      <c r="G283" s="237"/>
      <c r="H283" s="238"/>
      <c r="I283" s="239"/>
      <c r="J283" s="34" t="s">
        <v>385</v>
      </c>
    </row>
    <row r="284" spans="1:10" ht="30" customHeight="1">
      <c r="A284" s="195"/>
      <c r="B284" s="154" t="s">
        <v>234</v>
      </c>
      <c r="C284" s="235">
        <v>4363220.37</v>
      </c>
      <c r="D284" s="235">
        <v>244172.64</v>
      </c>
      <c r="E284" s="235">
        <v>0</v>
      </c>
      <c r="F284" s="235">
        <v>0</v>
      </c>
      <c r="G284" s="235">
        <f>C284+D284-E284-F284</f>
        <v>4607393.01</v>
      </c>
      <c r="H284" s="228"/>
      <c r="I284" s="230"/>
      <c r="J284" s="33" t="s">
        <v>386</v>
      </c>
    </row>
    <row r="285" spans="1:10" ht="21" customHeight="1">
      <c r="A285" s="195"/>
      <c r="B285" s="155"/>
      <c r="C285" s="237"/>
      <c r="D285" s="237"/>
      <c r="E285" s="237"/>
      <c r="F285" s="237"/>
      <c r="G285" s="237"/>
      <c r="H285" s="238"/>
      <c r="I285" s="239"/>
      <c r="J285" s="34" t="s">
        <v>387</v>
      </c>
    </row>
    <row r="286" spans="1:10" ht="26.25" customHeight="1">
      <c r="A286" s="195"/>
      <c r="B286" s="156"/>
      <c r="C286" s="236"/>
      <c r="D286" s="236"/>
      <c r="E286" s="236"/>
      <c r="F286" s="236"/>
      <c r="G286" s="236"/>
      <c r="H286" s="229"/>
      <c r="I286" s="231"/>
      <c r="J286" s="66" t="s">
        <v>388</v>
      </c>
    </row>
    <row r="287" spans="1:10" ht="30" customHeight="1">
      <c r="A287" s="195"/>
      <c r="B287" s="154" t="s">
        <v>235</v>
      </c>
      <c r="C287" s="235">
        <v>2944866.51</v>
      </c>
      <c r="D287" s="235">
        <v>997378.93</v>
      </c>
      <c r="E287" s="235">
        <v>528474.49</v>
      </c>
      <c r="F287" s="235">
        <v>0</v>
      </c>
      <c r="G287" s="235">
        <f>C287+D287-E287-F287</f>
        <v>3413770.95</v>
      </c>
      <c r="H287" s="228"/>
      <c r="I287" s="230"/>
      <c r="J287" s="33" t="s">
        <v>389</v>
      </c>
    </row>
    <row r="288" spans="1:10" ht="15.75" customHeight="1">
      <c r="A288" s="195"/>
      <c r="B288" s="155"/>
      <c r="C288" s="237"/>
      <c r="D288" s="237"/>
      <c r="E288" s="237"/>
      <c r="F288" s="237"/>
      <c r="G288" s="237"/>
      <c r="H288" s="238"/>
      <c r="I288" s="239"/>
      <c r="J288" s="34" t="s">
        <v>390</v>
      </c>
    </row>
    <row r="289" spans="1:10" ht="16.5" customHeight="1">
      <c r="A289" s="195"/>
      <c r="B289" s="156"/>
      <c r="C289" s="236"/>
      <c r="D289" s="236"/>
      <c r="E289" s="236"/>
      <c r="F289" s="236"/>
      <c r="G289" s="236"/>
      <c r="H289" s="229"/>
      <c r="I289" s="231"/>
      <c r="J289" s="66" t="s">
        <v>391</v>
      </c>
    </row>
    <row r="290" spans="1:10" ht="30" customHeight="1">
      <c r="A290" s="195"/>
      <c r="B290" s="154" t="s">
        <v>236</v>
      </c>
      <c r="C290" s="235">
        <v>1560421.78</v>
      </c>
      <c r="D290" s="235">
        <v>93726.89</v>
      </c>
      <c r="E290" s="235">
        <v>0</v>
      </c>
      <c r="F290" s="235">
        <v>0</v>
      </c>
      <c r="G290" s="235">
        <f>C290+D290-E290-F290</f>
        <v>1654148.67</v>
      </c>
      <c r="H290" s="228"/>
      <c r="I290" s="230"/>
      <c r="J290" s="33" t="s">
        <v>392</v>
      </c>
    </row>
    <row r="291" spans="1:10" ht="18.75" customHeight="1">
      <c r="A291" s="195"/>
      <c r="B291" s="155"/>
      <c r="C291" s="237"/>
      <c r="D291" s="237"/>
      <c r="E291" s="237"/>
      <c r="F291" s="237"/>
      <c r="G291" s="237"/>
      <c r="H291" s="238"/>
      <c r="I291" s="239"/>
      <c r="J291" s="34" t="s">
        <v>393</v>
      </c>
    </row>
    <row r="292" spans="1:10" ht="43.5" customHeight="1">
      <c r="A292" s="195"/>
      <c r="B292" s="10" t="s">
        <v>308</v>
      </c>
      <c r="C292" s="11">
        <v>51855851.770000003</v>
      </c>
      <c r="D292" s="11">
        <v>102983098.09</v>
      </c>
      <c r="E292" s="11">
        <v>101312290.89</v>
      </c>
      <c r="F292" s="11">
        <v>494627.6</v>
      </c>
      <c r="G292" s="79">
        <f>SUM(C292+D292-E292-F292)</f>
        <v>53032031.370000012</v>
      </c>
      <c r="H292" s="12">
        <f>SUM(G292-C292)</f>
        <v>1176179.6000000089</v>
      </c>
      <c r="I292" s="19" t="s">
        <v>237</v>
      </c>
      <c r="J292" s="209" t="s">
        <v>225</v>
      </c>
    </row>
    <row r="293" spans="1:10" ht="18" customHeight="1">
      <c r="A293" s="195"/>
      <c r="B293" s="211" t="s">
        <v>111</v>
      </c>
      <c r="C293" s="212"/>
      <c r="D293" s="212"/>
      <c r="E293" s="212"/>
      <c r="F293" s="213"/>
      <c r="G293" s="80"/>
      <c r="H293" s="14"/>
      <c r="I293" s="15"/>
      <c r="J293" s="210"/>
    </row>
    <row r="294" spans="1:10" ht="14.25" customHeight="1">
      <c r="A294" s="195"/>
      <c r="B294" s="166" t="s">
        <v>112</v>
      </c>
      <c r="C294" s="167"/>
      <c r="D294" s="167"/>
      <c r="E294" s="167"/>
      <c r="F294" s="168"/>
      <c r="G294" s="147">
        <v>2886332.13</v>
      </c>
      <c r="H294" s="178"/>
      <c r="I294" s="149"/>
      <c r="J294" s="71" t="s">
        <v>394</v>
      </c>
    </row>
    <row r="295" spans="1:10" ht="14.25" customHeight="1">
      <c r="A295" s="195"/>
      <c r="B295" s="169"/>
      <c r="C295" s="170"/>
      <c r="D295" s="170"/>
      <c r="E295" s="170"/>
      <c r="F295" s="171"/>
      <c r="G295" s="148"/>
      <c r="H295" s="164"/>
      <c r="I295" s="150"/>
      <c r="J295" s="72" t="s">
        <v>395</v>
      </c>
    </row>
    <row r="296" spans="1:10" ht="14.25" customHeight="1">
      <c r="A296" s="195"/>
      <c r="B296" s="172"/>
      <c r="C296" s="173"/>
      <c r="D296" s="173"/>
      <c r="E296" s="173"/>
      <c r="F296" s="174"/>
      <c r="G296" s="175"/>
      <c r="H296" s="165"/>
      <c r="I296" s="163"/>
      <c r="J296" s="72"/>
    </row>
    <row r="297" spans="1:10" ht="13.5" customHeight="1">
      <c r="A297" s="195"/>
      <c r="B297" s="166" t="s">
        <v>114</v>
      </c>
      <c r="C297" s="167"/>
      <c r="D297" s="167"/>
      <c r="E297" s="167"/>
      <c r="F297" s="168"/>
      <c r="G297" s="147">
        <v>50145699.240000002</v>
      </c>
      <c r="H297" s="178"/>
      <c r="I297" s="178"/>
      <c r="J297" s="71" t="s">
        <v>396</v>
      </c>
    </row>
    <row r="298" spans="1:10" ht="13.5" customHeight="1">
      <c r="A298" s="195"/>
      <c r="B298" s="169"/>
      <c r="C298" s="170"/>
      <c r="D298" s="170"/>
      <c r="E298" s="170"/>
      <c r="F298" s="171"/>
      <c r="G298" s="148"/>
      <c r="H298" s="164"/>
      <c r="I298" s="164"/>
      <c r="J298" s="72" t="s">
        <v>397</v>
      </c>
    </row>
    <row r="299" spans="1:10" ht="13.5" customHeight="1">
      <c r="A299" s="195"/>
      <c r="B299" s="169"/>
      <c r="C299" s="170"/>
      <c r="D299" s="170"/>
      <c r="E299" s="170"/>
      <c r="F299" s="171"/>
      <c r="G299" s="148"/>
      <c r="H299" s="164"/>
      <c r="I299" s="164"/>
      <c r="J299" s="72" t="s">
        <v>398</v>
      </c>
    </row>
    <row r="300" spans="1:10" ht="39" customHeight="1">
      <c r="A300" s="195"/>
      <c r="B300" s="169"/>
      <c r="C300" s="170"/>
      <c r="D300" s="170"/>
      <c r="E300" s="170"/>
      <c r="F300" s="171"/>
      <c r="G300" s="148"/>
      <c r="H300" s="164"/>
      <c r="I300" s="164"/>
      <c r="J300" s="72" t="s">
        <v>399</v>
      </c>
    </row>
    <row r="301" spans="1:10" ht="13.5" customHeight="1">
      <c r="A301" s="195"/>
      <c r="B301" s="169"/>
      <c r="C301" s="170"/>
      <c r="D301" s="170"/>
      <c r="E301" s="170"/>
      <c r="F301" s="171"/>
      <c r="G301" s="148"/>
      <c r="H301" s="164"/>
      <c r="I301" s="164"/>
      <c r="J301" s="72" t="s">
        <v>400</v>
      </c>
    </row>
    <row r="302" spans="1:10" ht="20.25" customHeight="1">
      <c r="A302" s="195"/>
      <c r="B302" s="172"/>
      <c r="C302" s="173"/>
      <c r="D302" s="173"/>
      <c r="E302" s="173"/>
      <c r="F302" s="174"/>
      <c r="G302" s="175"/>
      <c r="H302" s="165"/>
      <c r="I302" s="165"/>
      <c r="J302" s="81" t="s">
        <v>401</v>
      </c>
    </row>
    <row r="303" spans="1:10" ht="4.5" customHeight="1">
      <c r="A303" s="195"/>
      <c r="B303" s="166" t="s">
        <v>118</v>
      </c>
      <c r="C303" s="167"/>
      <c r="D303" s="167"/>
      <c r="E303" s="167"/>
      <c r="F303" s="168"/>
      <c r="G303" s="147">
        <v>0</v>
      </c>
      <c r="H303" s="178"/>
      <c r="I303" s="149"/>
      <c r="J303" s="72"/>
    </row>
    <row r="304" spans="1:10" ht="4.5" customHeight="1">
      <c r="A304" s="195"/>
      <c r="B304" s="169"/>
      <c r="C304" s="170"/>
      <c r="D304" s="170"/>
      <c r="E304" s="170"/>
      <c r="F304" s="171"/>
      <c r="G304" s="148"/>
      <c r="H304" s="164"/>
      <c r="I304" s="150"/>
      <c r="J304" s="72"/>
    </row>
    <row r="305" spans="1:10" ht="4.5" customHeight="1">
      <c r="A305" s="195"/>
      <c r="B305" s="169"/>
      <c r="C305" s="170"/>
      <c r="D305" s="170"/>
      <c r="E305" s="170"/>
      <c r="F305" s="171"/>
      <c r="G305" s="148"/>
      <c r="H305" s="164"/>
      <c r="I305" s="150"/>
      <c r="J305" s="72"/>
    </row>
    <row r="306" spans="1:10" ht="4.5" customHeight="1">
      <c r="A306" s="195"/>
      <c r="B306" s="172"/>
      <c r="C306" s="173"/>
      <c r="D306" s="173"/>
      <c r="E306" s="173"/>
      <c r="F306" s="174"/>
      <c r="G306" s="175"/>
      <c r="H306" s="165"/>
      <c r="I306" s="163"/>
      <c r="J306" s="81"/>
    </row>
    <row r="307" spans="1:10" ht="17.25" customHeight="1">
      <c r="A307" s="195"/>
      <c r="B307" s="160" t="s">
        <v>315</v>
      </c>
      <c r="C307" s="161"/>
      <c r="D307" s="161"/>
      <c r="E307" s="161"/>
      <c r="F307" s="161"/>
      <c r="G307" s="161"/>
      <c r="H307" s="161"/>
      <c r="I307" s="161"/>
      <c r="J307" s="162"/>
    </row>
    <row r="308" spans="1:10" ht="30" customHeight="1">
      <c r="A308" s="195"/>
      <c r="B308" s="154" t="s">
        <v>238</v>
      </c>
      <c r="C308" s="235">
        <v>3588023.94</v>
      </c>
      <c r="D308" s="235">
        <v>0</v>
      </c>
      <c r="E308" s="235">
        <v>0</v>
      </c>
      <c r="F308" s="235">
        <v>0</v>
      </c>
      <c r="G308" s="157">
        <f>SUM(C308+D308-E308-F308)</f>
        <v>3588023.94</v>
      </c>
      <c r="H308" s="228"/>
      <c r="I308" s="230"/>
      <c r="J308" s="34" t="s">
        <v>402</v>
      </c>
    </row>
    <row r="309" spans="1:10" ht="9" customHeight="1">
      <c r="A309" s="195"/>
      <c r="B309" s="156"/>
      <c r="C309" s="236"/>
      <c r="D309" s="236"/>
      <c r="E309" s="236"/>
      <c r="F309" s="236"/>
      <c r="G309" s="159"/>
      <c r="H309" s="229"/>
      <c r="I309" s="231"/>
      <c r="J309" s="34"/>
    </row>
    <row r="310" spans="1:10" ht="35.25" customHeight="1">
      <c r="A310" s="195"/>
      <c r="B310" s="154" t="s">
        <v>239</v>
      </c>
      <c r="C310" s="235">
        <v>451123.25</v>
      </c>
      <c r="D310" s="235">
        <v>208602.96</v>
      </c>
      <c r="E310" s="235">
        <v>0</v>
      </c>
      <c r="F310" s="235">
        <v>0</v>
      </c>
      <c r="G310" s="157">
        <f>SUM(C310+D310-E310-F310)</f>
        <v>659726.21</v>
      </c>
      <c r="H310" s="228"/>
      <c r="I310" s="230"/>
      <c r="J310" s="33" t="s">
        <v>403</v>
      </c>
    </row>
    <row r="311" spans="1:10" ht="6.75" customHeight="1">
      <c r="A311" s="195"/>
      <c r="B311" s="156"/>
      <c r="C311" s="236"/>
      <c r="D311" s="236"/>
      <c r="E311" s="236"/>
      <c r="F311" s="236"/>
      <c r="G311" s="159"/>
      <c r="H311" s="229"/>
      <c r="I311" s="231"/>
      <c r="J311" s="34"/>
    </row>
    <row r="312" spans="1:10" ht="35.25" customHeight="1">
      <c r="A312" s="195"/>
      <c r="B312" s="61" t="s">
        <v>240</v>
      </c>
      <c r="C312" s="32">
        <v>303165.12</v>
      </c>
      <c r="D312" s="32">
        <v>0</v>
      </c>
      <c r="E312" s="32">
        <v>0</v>
      </c>
      <c r="F312" s="32">
        <v>0</v>
      </c>
      <c r="G312" s="62">
        <f>SUM(C312+D312-E312-F312)</f>
        <v>303165.12</v>
      </c>
      <c r="H312" s="63"/>
      <c r="I312" s="64"/>
      <c r="J312" s="41" t="s">
        <v>404</v>
      </c>
    </row>
    <row r="313" spans="1:10" ht="63" customHeight="1">
      <c r="A313" s="195"/>
      <c r="B313" s="10" t="s">
        <v>309</v>
      </c>
      <c r="C313" s="11">
        <v>132963034.89</v>
      </c>
      <c r="D313" s="11">
        <v>48937146.25</v>
      </c>
      <c r="E313" s="11">
        <v>168838480.18000001</v>
      </c>
      <c r="F313" s="11">
        <v>0</v>
      </c>
      <c r="G313" s="79">
        <f>SUM(C313+D313-E313-F313)</f>
        <v>13061700.959999979</v>
      </c>
      <c r="H313" s="12">
        <f>SUM(G313-C313)</f>
        <v>-119901333.93000002</v>
      </c>
      <c r="I313" s="19" t="s">
        <v>241</v>
      </c>
      <c r="J313" s="209" t="s">
        <v>242</v>
      </c>
    </row>
    <row r="314" spans="1:10" ht="18" customHeight="1">
      <c r="A314" s="195"/>
      <c r="B314" s="211" t="s">
        <v>111</v>
      </c>
      <c r="C314" s="212"/>
      <c r="D314" s="212"/>
      <c r="E314" s="212"/>
      <c r="F314" s="213"/>
      <c r="G314" s="80"/>
      <c r="H314" s="14"/>
      <c r="I314" s="15"/>
      <c r="J314" s="210"/>
    </row>
    <row r="315" spans="1:10" ht="14.25" customHeight="1">
      <c r="A315" s="195"/>
      <c r="B315" s="166" t="s">
        <v>112</v>
      </c>
      <c r="C315" s="167"/>
      <c r="D315" s="167"/>
      <c r="E315" s="167"/>
      <c r="F315" s="168"/>
      <c r="G315" s="147">
        <v>1394336.5</v>
      </c>
      <c r="H315" s="178"/>
      <c r="I315" s="149"/>
      <c r="J315" s="71" t="s">
        <v>405</v>
      </c>
    </row>
    <row r="316" spans="1:10" ht="14.25" customHeight="1">
      <c r="A316" s="195"/>
      <c r="B316" s="169"/>
      <c r="C316" s="170"/>
      <c r="D316" s="170"/>
      <c r="E316" s="170"/>
      <c r="F316" s="171"/>
      <c r="G316" s="148"/>
      <c r="H316" s="164"/>
      <c r="I316" s="150"/>
      <c r="J316" s="72" t="s">
        <v>0</v>
      </c>
    </row>
    <row r="317" spans="1:10" ht="14.25" customHeight="1">
      <c r="A317" s="195"/>
      <c r="B317" s="172"/>
      <c r="C317" s="173"/>
      <c r="D317" s="173"/>
      <c r="E317" s="173"/>
      <c r="F317" s="174"/>
      <c r="G317" s="175"/>
      <c r="H317" s="165"/>
      <c r="I317" s="163"/>
      <c r="J317" s="72"/>
    </row>
    <row r="318" spans="1:10" ht="13.5" customHeight="1">
      <c r="A318" s="195"/>
      <c r="B318" s="166" t="s">
        <v>114</v>
      </c>
      <c r="C318" s="167"/>
      <c r="D318" s="167"/>
      <c r="E318" s="167"/>
      <c r="F318" s="168"/>
      <c r="G318" s="147">
        <v>11667364.460000001</v>
      </c>
      <c r="H318" s="178"/>
      <c r="I318" s="178"/>
      <c r="J318" s="71" t="s">
        <v>1</v>
      </c>
    </row>
    <row r="319" spans="1:10" ht="13.5" customHeight="1">
      <c r="A319" s="195"/>
      <c r="B319" s="169"/>
      <c r="C319" s="170"/>
      <c r="D319" s="170"/>
      <c r="E319" s="170"/>
      <c r="F319" s="171"/>
      <c r="G319" s="148"/>
      <c r="H319" s="164"/>
      <c r="I319" s="164"/>
      <c r="J319" s="72" t="s">
        <v>2</v>
      </c>
    </row>
    <row r="320" spans="1:10" ht="13.5" customHeight="1">
      <c r="A320" s="195"/>
      <c r="B320" s="169"/>
      <c r="C320" s="170"/>
      <c r="D320" s="170"/>
      <c r="E320" s="170"/>
      <c r="F320" s="171"/>
      <c r="G320" s="148"/>
      <c r="H320" s="164"/>
      <c r="I320" s="164"/>
      <c r="J320" s="72" t="s">
        <v>3</v>
      </c>
    </row>
    <row r="321" spans="1:10" ht="36" customHeight="1">
      <c r="A321" s="195"/>
      <c r="B321" s="172"/>
      <c r="C321" s="173"/>
      <c r="D321" s="173"/>
      <c r="E321" s="173"/>
      <c r="F321" s="174"/>
      <c r="G321" s="175"/>
      <c r="H321" s="165"/>
      <c r="I321" s="165"/>
      <c r="J321" s="81" t="s">
        <v>4</v>
      </c>
    </row>
    <row r="322" spans="1:10" ht="4.5" customHeight="1">
      <c r="A322" s="195"/>
      <c r="B322" s="166" t="s">
        <v>118</v>
      </c>
      <c r="C322" s="167"/>
      <c r="D322" s="167"/>
      <c r="E322" s="167"/>
      <c r="F322" s="168"/>
      <c r="G322" s="147">
        <v>0</v>
      </c>
      <c r="H322" s="178"/>
      <c r="I322" s="149"/>
      <c r="J322" s="71"/>
    </row>
    <row r="323" spans="1:10" ht="4.5" customHeight="1">
      <c r="A323" s="195"/>
      <c r="B323" s="169"/>
      <c r="C323" s="170"/>
      <c r="D323" s="170"/>
      <c r="E323" s="170"/>
      <c r="F323" s="171"/>
      <c r="G323" s="148"/>
      <c r="H323" s="164"/>
      <c r="I323" s="150"/>
      <c r="J323" s="72"/>
    </row>
    <row r="324" spans="1:10" ht="4.5" customHeight="1">
      <c r="A324" s="195"/>
      <c r="B324" s="169"/>
      <c r="C324" s="170"/>
      <c r="D324" s="170"/>
      <c r="E324" s="170"/>
      <c r="F324" s="171"/>
      <c r="G324" s="148"/>
      <c r="H324" s="164"/>
      <c r="I324" s="150"/>
      <c r="J324" s="72"/>
    </row>
    <row r="325" spans="1:10" ht="4.5" customHeight="1">
      <c r="A325" s="195"/>
      <c r="B325" s="172"/>
      <c r="C325" s="173"/>
      <c r="D325" s="173"/>
      <c r="E325" s="173"/>
      <c r="F325" s="174"/>
      <c r="G325" s="175"/>
      <c r="H325" s="165"/>
      <c r="I325" s="163"/>
      <c r="J325" s="81"/>
    </row>
    <row r="326" spans="1:10" ht="17.25" customHeight="1">
      <c r="A326" s="195"/>
      <c r="B326" s="160" t="s">
        <v>315</v>
      </c>
      <c r="C326" s="161"/>
      <c r="D326" s="161"/>
      <c r="E326" s="161"/>
      <c r="F326" s="161"/>
      <c r="G326" s="161"/>
      <c r="H326" s="161"/>
      <c r="I326" s="161"/>
      <c r="J326" s="162"/>
    </row>
    <row r="327" spans="1:10" ht="30" customHeight="1">
      <c r="A327" s="195"/>
      <c r="B327" s="154" t="s">
        <v>243</v>
      </c>
      <c r="C327" s="235">
        <v>0</v>
      </c>
      <c r="D327" s="235">
        <v>3792268.64</v>
      </c>
      <c r="E327" s="235">
        <v>3192268.64</v>
      </c>
      <c r="F327" s="235">
        <v>0</v>
      </c>
      <c r="G327" s="157">
        <f>SUM(C327+D327-E327-F327)</f>
        <v>600000</v>
      </c>
      <c r="H327" s="228"/>
      <c r="I327" s="230"/>
      <c r="J327" s="33" t="s">
        <v>322</v>
      </c>
    </row>
    <row r="328" spans="1:10" ht="9" customHeight="1">
      <c r="A328" s="195"/>
      <c r="B328" s="156"/>
      <c r="C328" s="236"/>
      <c r="D328" s="236"/>
      <c r="E328" s="236"/>
      <c r="F328" s="236"/>
      <c r="G328" s="159"/>
      <c r="H328" s="229"/>
      <c r="I328" s="231"/>
      <c r="J328" s="34"/>
    </row>
    <row r="329" spans="1:10" ht="63" customHeight="1">
      <c r="A329" s="195"/>
      <c r="B329" s="10" t="s">
        <v>310</v>
      </c>
      <c r="C329" s="11">
        <v>31430.69</v>
      </c>
      <c r="D329" s="11">
        <f>30150807.67+1300312.75</f>
        <v>31451120.420000002</v>
      </c>
      <c r="E329" s="11">
        <v>28709167.789999999</v>
      </c>
      <c r="F329" s="11">
        <v>0</v>
      </c>
      <c r="G329" s="79">
        <f>SUM(C329+D329-E329-F329)</f>
        <v>2773383.320000004</v>
      </c>
      <c r="H329" s="12">
        <f>SUM(G329-C329)</f>
        <v>2741952.6300000041</v>
      </c>
      <c r="I329" s="19" t="s">
        <v>244</v>
      </c>
      <c r="J329" s="209" t="s">
        <v>245</v>
      </c>
    </row>
    <row r="330" spans="1:10" ht="18" customHeight="1">
      <c r="A330" s="195"/>
      <c r="B330" s="211" t="s">
        <v>111</v>
      </c>
      <c r="C330" s="212"/>
      <c r="D330" s="212"/>
      <c r="E330" s="212"/>
      <c r="F330" s="213"/>
      <c r="G330" s="80"/>
      <c r="H330" s="14"/>
      <c r="I330" s="15"/>
      <c r="J330" s="210"/>
    </row>
    <row r="331" spans="1:10" ht="6.75" customHeight="1">
      <c r="A331" s="195"/>
      <c r="B331" s="166" t="s">
        <v>112</v>
      </c>
      <c r="C331" s="167"/>
      <c r="D331" s="167"/>
      <c r="E331" s="167"/>
      <c r="F331" s="168"/>
      <c r="G331" s="147">
        <v>2773383.32</v>
      </c>
      <c r="H331" s="178"/>
      <c r="I331" s="149"/>
      <c r="J331" s="179" t="s">
        <v>323</v>
      </c>
    </row>
    <row r="332" spans="1:10" ht="6.75" customHeight="1">
      <c r="A332" s="195"/>
      <c r="B332" s="169"/>
      <c r="C332" s="170"/>
      <c r="D332" s="170"/>
      <c r="E332" s="170"/>
      <c r="F332" s="171"/>
      <c r="G332" s="148"/>
      <c r="H332" s="164"/>
      <c r="I332" s="150"/>
      <c r="J332" s="180"/>
    </row>
    <row r="333" spans="1:10" ht="12.75" customHeight="1">
      <c r="A333" s="195"/>
      <c r="B333" s="172"/>
      <c r="C333" s="173"/>
      <c r="D333" s="173"/>
      <c r="E333" s="173"/>
      <c r="F333" s="174"/>
      <c r="G333" s="175"/>
      <c r="H333" s="165"/>
      <c r="I333" s="163"/>
      <c r="J333" s="234"/>
    </row>
    <row r="334" spans="1:10" ht="4.5" customHeight="1">
      <c r="A334" s="195"/>
      <c r="B334" s="166" t="s">
        <v>114</v>
      </c>
      <c r="C334" s="167"/>
      <c r="D334" s="167"/>
      <c r="E334" s="167"/>
      <c r="F334" s="168"/>
      <c r="G334" s="147">
        <v>0</v>
      </c>
      <c r="H334" s="178"/>
      <c r="I334" s="178"/>
      <c r="J334" s="71"/>
    </row>
    <row r="335" spans="1:10" ht="4.5" customHeight="1">
      <c r="A335" s="195"/>
      <c r="B335" s="169"/>
      <c r="C335" s="170"/>
      <c r="D335" s="170"/>
      <c r="E335" s="170"/>
      <c r="F335" s="171"/>
      <c r="G335" s="148"/>
      <c r="H335" s="164"/>
      <c r="I335" s="164"/>
      <c r="J335" s="72"/>
    </row>
    <row r="336" spans="1:10" ht="4.5" customHeight="1">
      <c r="A336" s="195"/>
      <c r="B336" s="169"/>
      <c r="C336" s="170"/>
      <c r="D336" s="170"/>
      <c r="E336" s="170"/>
      <c r="F336" s="171"/>
      <c r="G336" s="148"/>
      <c r="H336" s="164"/>
      <c r="I336" s="164"/>
      <c r="J336" s="72"/>
    </row>
    <row r="337" spans="1:10" ht="4.5" customHeight="1">
      <c r="A337" s="195"/>
      <c r="B337" s="172"/>
      <c r="C337" s="173"/>
      <c r="D337" s="173"/>
      <c r="E337" s="173"/>
      <c r="F337" s="174"/>
      <c r="G337" s="175"/>
      <c r="H337" s="165"/>
      <c r="I337" s="165"/>
      <c r="J337" s="81"/>
    </row>
    <row r="338" spans="1:10" ht="4.5" customHeight="1">
      <c r="A338" s="195"/>
      <c r="B338" s="166" t="s">
        <v>118</v>
      </c>
      <c r="C338" s="167"/>
      <c r="D338" s="167"/>
      <c r="E338" s="167"/>
      <c r="F338" s="168"/>
      <c r="G338" s="147">
        <v>0</v>
      </c>
      <c r="H338" s="178"/>
      <c r="I338" s="149"/>
      <c r="J338" s="71"/>
    </row>
    <row r="339" spans="1:10" ht="4.5" customHeight="1">
      <c r="A339" s="195"/>
      <c r="B339" s="169"/>
      <c r="C339" s="170"/>
      <c r="D339" s="170"/>
      <c r="E339" s="170"/>
      <c r="F339" s="171"/>
      <c r="G339" s="148"/>
      <c r="H339" s="164"/>
      <c r="I339" s="150"/>
      <c r="J339" s="72"/>
    </row>
    <row r="340" spans="1:10" ht="4.5" customHeight="1">
      <c r="A340" s="195"/>
      <c r="B340" s="169"/>
      <c r="C340" s="170"/>
      <c r="D340" s="170"/>
      <c r="E340" s="170"/>
      <c r="F340" s="171"/>
      <c r="G340" s="148"/>
      <c r="H340" s="164"/>
      <c r="I340" s="150"/>
      <c r="J340" s="72"/>
    </row>
    <row r="341" spans="1:10" ht="4.5" customHeight="1">
      <c r="A341" s="195"/>
      <c r="B341" s="172"/>
      <c r="C341" s="173"/>
      <c r="D341" s="173"/>
      <c r="E341" s="173"/>
      <c r="F341" s="174"/>
      <c r="G341" s="175"/>
      <c r="H341" s="165"/>
      <c r="I341" s="163"/>
      <c r="J341" s="81"/>
    </row>
    <row r="342" spans="1:10" ht="63" customHeight="1">
      <c r="A342" s="195"/>
      <c r="B342" s="10" t="s">
        <v>311</v>
      </c>
      <c r="C342" s="11">
        <v>519596.63</v>
      </c>
      <c r="D342" s="11">
        <v>1084647.1299999999</v>
      </c>
      <c r="E342" s="11">
        <v>1099287.22</v>
      </c>
      <c r="F342" s="11">
        <v>0</v>
      </c>
      <c r="G342" s="79">
        <f>SUM(C342+D342-E342-F342)</f>
        <v>504956.5399999998</v>
      </c>
      <c r="H342" s="12">
        <f>SUM(G342-C342)</f>
        <v>-14640.0900000002</v>
      </c>
      <c r="I342" s="19" t="s">
        <v>246</v>
      </c>
      <c r="J342" s="209" t="s">
        <v>247</v>
      </c>
    </row>
    <row r="343" spans="1:10" ht="18" customHeight="1">
      <c r="A343" s="195"/>
      <c r="B343" s="211" t="s">
        <v>111</v>
      </c>
      <c r="C343" s="212"/>
      <c r="D343" s="212"/>
      <c r="E343" s="212"/>
      <c r="F343" s="213"/>
      <c r="G343" s="80"/>
      <c r="H343" s="14"/>
      <c r="I343" s="15"/>
      <c r="J343" s="210"/>
    </row>
    <row r="344" spans="1:10" ht="6.75" customHeight="1">
      <c r="A344" s="195"/>
      <c r="B344" s="166" t="s">
        <v>112</v>
      </c>
      <c r="C344" s="167"/>
      <c r="D344" s="167"/>
      <c r="E344" s="167"/>
      <c r="F344" s="168"/>
      <c r="G344" s="147">
        <v>0</v>
      </c>
      <c r="H344" s="178"/>
      <c r="I344" s="149"/>
      <c r="J344" s="71"/>
    </row>
    <row r="345" spans="1:10" ht="6.75" customHeight="1">
      <c r="A345" s="195"/>
      <c r="B345" s="169"/>
      <c r="C345" s="170"/>
      <c r="D345" s="170"/>
      <c r="E345" s="170"/>
      <c r="F345" s="171"/>
      <c r="G345" s="148"/>
      <c r="H345" s="164"/>
      <c r="I345" s="150"/>
      <c r="J345" s="72"/>
    </row>
    <row r="346" spans="1:10" ht="6.75" customHeight="1">
      <c r="A346" s="195"/>
      <c r="B346" s="172"/>
      <c r="C346" s="173"/>
      <c r="D346" s="173"/>
      <c r="E346" s="173"/>
      <c r="F346" s="174"/>
      <c r="G346" s="175"/>
      <c r="H346" s="165"/>
      <c r="I346" s="163"/>
      <c r="J346" s="72"/>
    </row>
    <row r="347" spans="1:10" ht="4.5" customHeight="1">
      <c r="A347" s="195"/>
      <c r="B347" s="166" t="s">
        <v>114</v>
      </c>
      <c r="C347" s="167"/>
      <c r="D347" s="167"/>
      <c r="E347" s="167"/>
      <c r="F347" s="168"/>
      <c r="G347" s="147">
        <v>504956.54</v>
      </c>
      <c r="H347" s="178"/>
      <c r="I347" s="178"/>
      <c r="J347" s="179" t="s">
        <v>5</v>
      </c>
    </row>
    <row r="348" spans="1:10" ht="4.5" customHeight="1">
      <c r="A348" s="195"/>
      <c r="B348" s="169"/>
      <c r="C348" s="170"/>
      <c r="D348" s="170"/>
      <c r="E348" s="170"/>
      <c r="F348" s="171"/>
      <c r="G348" s="148"/>
      <c r="H348" s="164"/>
      <c r="I348" s="164"/>
      <c r="J348" s="180"/>
    </row>
    <row r="349" spans="1:10" ht="4.5" customHeight="1">
      <c r="A349" s="195"/>
      <c r="B349" s="169"/>
      <c r="C349" s="170"/>
      <c r="D349" s="170"/>
      <c r="E349" s="170"/>
      <c r="F349" s="171"/>
      <c r="G349" s="148"/>
      <c r="H349" s="164"/>
      <c r="I349" s="164"/>
      <c r="J349" s="180"/>
    </row>
    <row r="350" spans="1:10" ht="14.25" customHeight="1">
      <c r="A350" s="195"/>
      <c r="B350" s="172"/>
      <c r="C350" s="173"/>
      <c r="D350" s="173"/>
      <c r="E350" s="173"/>
      <c r="F350" s="174"/>
      <c r="G350" s="175"/>
      <c r="H350" s="165"/>
      <c r="I350" s="165"/>
      <c r="J350" s="234"/>
    </row>
    <row r="351" spans="1:10" ht="4.5" customHeight="1">
      <c r="A351" s="195"/>
      <c r="B351" s="166" t="s">
        <v>118</v>
      </c>
      <c r="C351" s="167"/>
      <c r="D351" s="167"/>
      <c r="E351" s="167"/>
      <c r="F351" s="168"/>
      <c r="G351" s="147">
        <v>0</v>
      </c>
      <c r="H351" s="178"/>
      <c r="I351" s="149"/>
      <c r="J351" s="71"/>
    </row>
    <row r="352" spans="1:10" ht="2.25" customHeight="1">
      <c r="A352" s="195"/>
      <c r="B352" s="169"/>
      <c r="C352" s="170"/>
      <c r="D352" s="170"/>
      <c r="E352" s="170"/>
      <c r="F352" s="171"/>
      <c r="G352" s="148"/>
      <c r="H352" s="164"/>
      <c r="I352" s="150"/>
      <c r="J352" s="72"/>
    </row>
    <row r="353" spans="1:10" ht="2.25" customHeight="1">
      <c r="A353" s="195"/>
      <c r="B353" s="169"/>
      <c r="C353" s="170"/>
      <c r="D353" s="170"/>
      <c r="E353" s="170"/>
      <c r="F353" s="171"/>
      <c r="G353" s="148"/>
      <c r="H353" s="164"/>
      <c r="I353" s="150"/>
      <c r="J353" s="72"/>
    </row>
    <row r="354" spans="1:10" ht="4.5" customHeight="1">
      <c r="A354" s="195"/>
      <c r="B354" s="172"/>
      <c r="C354" s="173"/>
      <c r="D354" s="173"/>
      <c r="E354" s="173"/>
      <c r="F354" s="174"/>
      <c r="G354" s="175"/>
      <c r="H354" s="165"/>
      <c r="I354" s="163"/>
      <c r="J354" s="81"/>
    </row>
    <row r="355" spans="1:10" ht="63" customHeight="1">
      <c r="A355" s="195"/>
      <c r="B355" s="10" t="s">
        <v>312</v>
      </c>
      <c r="C355" s="11">
        <v>2154812</v>
      </c>
      <c r="D355" s="11">
        <v>-16296</v>
      </c>
      <c r="E355" s="11">
        <v>138516</v>
      </c>
      <c r="F355" s="11">
        <v>0</v>
      </c>
      <c r="G355" s="79">
        <f>SUM(C355+D355-E355-F355)</f>
        <v>2000000</v>
      </c>
      <c r="H355" s="12">
        <f>SUM(G355-C355)</f>
        <v>-154812</v>
      </c>
      <c r="I355" s="19" t="s">
        <v>109</v>
      </c>
      <c r="J355" s="209" t="s">
        <v>248</v>
      </c>
    </row>
    <row r="356" spans="1:10" ht="18" customHeight="1">
      <c r="A356" s="195"/>
      <c r="B356" s="211" t="s">
        <v>111</v>
      </c>
      <c r="C356" s="212"/>
      <c r="D356" s="212"/>
      <c r="E356" s="212"/>
      <c r="F356" s="213"/>
      <c r="G356" s="80"/>
      <c r="H356" s="14"/>
      <c r="I356" s="15"/>
      <c r="J356" s="210"/>
    </row>
    <row r="357" spans="1:10" ht="6.75" customHeight="1">
      <c r="A357" s="195"/>
      <c r="B357" s="166" t="s">
        <v>112</v>
      </c>
      <c r="C357" s="167"/>
      <c r="D357" s="167"/>
      <c r="E357" s="167"/>
      <c r="F357" s="168"/>
      <c r="G357" s="147"/>
      <c r="H357" s="178"/>
      <c r="I357" s="149"/>
      <c r="J357" s="71"/>
    </row>
    <row r="358" spans="1:10" ht="6.75" customHeight="1">
      <c r="A358" s="195"/>
      <c r="B358" s="169"/>
      <c r="C358" s="170"/>
      <c r="D358" s="170"/>
      <c r="E358" s="170"/>
      <c r="F358" s="171"/>
      <c r="G358" s="148"/>
      <c r="H358" s="164"/>
      <c r="I358" s="150"/>
      <c r="J358" s="72"/>
    </row>
    <row r="359" spans="1:10" ht="6.75" customHeight="1">
      <c r="A359" s="195"/>
      <c r="B359" s="172"/>
      <c r="C359" s="173"/>
      <c r="D359" s="173"/>
      <c r="E359" s="173"/>
      <c r="F359" s="174"/>
      <c r="G359" s="175"/>
      <c r="H359" s="165"/>
      <c r="I359" s="163"/>
      <c r="J359" s="72"/>
    </row>
    <row r="360" spans="1:10" ht="4.5" customHeight="1">
      <c r="A360" s="195"/>
      <c r="B360" s="166" t="s">
        <v>114</v>
      </c>
      <c r="C360" s="167"/>
      <c r="D360" s="167"/>
      <c r="E360" s="167"/>
      <c r="F360" s="168"/>
      <c r="G360" s="147">
        <v>2000000</v>
      </c>
      <c r="H360" s="178"/>
      <c r="I360" s="178"/>
      <c r="J360" s="179" t="s">
        <v>6</v>
      </c>
    </row>
    <row r="361" spans="1:10" ht="4.5" customHeight="1">
      <c r="A361" s="195"/>
      <c r="B361" s="169"/>
      <c r="C361" s="170"/>
      <c r="D361" s="170"/>
      <c r="E361" s="170"/>
      <c r="F361" s="171"/>
      <c r="G361" s="148"/>
      <c r="H361" s="164"/>
      <c r="I361" s="164"/>
      <c r="J361" s="180"/>
    </row>
    <row r="362" spans="1:10" ht="4.5" customHeight="1">
      <c r="A362" s="195"/>
      <c r="B362" s="169"/>
      <c r="C362" s="170"/>
      <c r="D362" s="170"/>
      <c r="E362" s="170"/>
      <c r="F362" s="171"/>
      <c r="G362" s="148"/>
      <c r="H362" s="164"/>
      <c r="I362" s="164"/>
      <c r="J362" s="180"/>
    </row>
    <row r="363" spans="1:10" ht="14.25" customHeight="1">
      <c r="A363" s="195"/>
      <c r="B363" s="172"/>
      <c r="C363" s="173"/>
      <c r="D363" s="173"/>
      <c r="E363" s="173"/>
      <c r="F363" s="174"/>
      <c r="G363" s="175"/>
      <c r="H363" s="165"/>
      <c r="I363" s="165"/>
      <c r="J363" s="234"/>
    </row>
    <row r="364" spans="1:10" ht="4.5" customHeight="1">
      <c r="A364" s="195"/>
      <c r="B364" s="166" t="s">
        <v>118</v>
      </c>
      <c r="C364" s="167"/>
      <c r="D364" s="167"/>
      <c r="E364" s="167"/>
      <c r="F364" s="168"/>
      <c r="G364" s="147">
        <v>0</v>
      </c>
      <c r="H364" s="178"/>
      <c r="I364" s="149"/>
      <c r="J364" s="71"/>
    </row>
    <row r="365" spans="1:10" ht="4.5" customHeight="1">
      <c r="A365" s="195"/>
      <c r="B365" s="169"/>
      <c r="C365" s="170"/>
      <c r="D365" s="170"/>
      <c r="E365" s="170"/>
      <c r="F365" s="171"/>
      <c r="G365" s="148"/>
      <c r="H365" s="164"/>
      <c r="I365" s="150"/>
      <c r="J365" s="72"/>
    </row>
    <row r="366" spans="1:10" ht="0.75" customHeight="1">
      <c r="A366" s="195"/>
      <c r="B366" s="169"/>
      <c r="C366" s="170"/>
      <c r="D366" s="170"/>
      <c r="E366" s="170"/>
      <c r="F366" s="171"/>
      <c r="G366" s="148"/>
      <c r="H366" s="164"/>
      <c r="I366" s="150"/>
      <c r="J366" s="72"/>
    </row>
    <row r="367" spans="1:10" ht="2.25" customHeight="1">
      <c r="A367" s="195"/>
      <c r="B367" s="172"/>
      <c r="C367" s="173"/>
      <c r="D367" s="173"/>
      <c r="E367" s="173"/>
      <c r="F367" s="174"/>
      <c r="G367" s="175"/>
      <c r="H367" s="165"/>
      <c r="I367" s="163"/>
      <c r="J367" s="81"/>
    </row>
    <row r="368" spans="1:10" ht="63" customHeight="1">
      <c r="A368" s="195"/>
      <c r="B368" s="10" t="s">
        <v>313</v>
      </c>
      <c r="C368" s="11">
        <v>3610451.19</v>
      </c>
      <c r="D368" s="11">
        <v>0</v>
      </c>
      <c r="E368" s="11">
        <v>111757.53</v>
      </c>
      <c r="F368" s="11">
        <v>2090946.15</v>
      </c>
      <c r="G368" s="79">
        <f>SUM(C368+D368-E368-F368)</f>
        <v>1407747.5100000002</v>
      </c>
      <c r="H368" s="12">
        <f>SUM(G368-C368)</f>
        <v>-2202703.6799999997</v>
      </c>
      <c r="I368" s="19" t="s">
        <v>249</v>
      </c>
      <c r="J368" s="209" t="s">
        <v>250</v>
      </c>
    </row>
    <row r="369" spans="1:10" ht="18" customHeight="1">
      <c r="A369" s="195"/>
      <c r="B369" s="211" t="s">
        <v>111</v>
      </c>
      <c r="C369" s="212"/>
      <c r="D369" s="212"/>
      <c r="E369" s="212"/>
      <c r="F369" s="213"/>
      <c r="G369" s="80"/>
      <c r="H369" s="14"/>
      <c r="I369" s="15"/>
      <c r="J369" s="210"/>
    </row>
    <row r="370" spans="1:10" ht="5.25" customHeight="1">
      <c r="A370" s="195"/>
      <c r="B370" s="166" t="s">
        <v>112</v>
      </c>
      <c r="C370" s="167"/>
      <c r="D370" s="167"/>
      <c r="E370" s="167"/>
      <c r="F370" s="168"/>
      <c r="G370" s="147">
        <v>0</v>
      </c>
      <c r="H370" s="178"/>
      <c r="I370" s="149"/>
      <c r="J370" s="71"/>
    </row>
    <row r="371" spans="1:10" ht="5.25" customHeight="1">
      <c r="A371" s="195"/>
      <c r="B371" s="169"/>
      <c r="C371" s="170"/>
      <c r="D371" s="170"/>
      <c r="E371" s="170"/>
      <c r="F371" s="171"/>
      <c r="G371" s="148"/>
      <c r="H371" s="164"/>
      <c r="I371" s="150"/>
      <c r="J371" s="72"/>
    </row>
    <row r="372" spans="1:10" ht="6.75" customHeight="1">
      <c r="A372" s="195"/>
      <c r="B372" s="172"/>
      <c r="C372" s="173"/>
      <c r="D372" s="173"/>
      <c r="E372" s="173"/>
      <c r="F372" s="174"/>
      <c r="G372" s="175"/>
      <c r="H372" s="165"/>
      <c r="I372" s="163"/>
      <c r="J372" s="72"/>
    </row>
    <row r="373" spans="1:10" ht="4.5" customHeight="1">
      <c r="A373" s="195"/>
      <c r="B373" s="166" t="s">
        <v>114</v>
      </c>
      <c r="C373" s="167"/>
      <c r="D373" s="167"/>
      <c r="E373" s="167"/>
      <c r="F373" s="168"/>
      <c r="G373" s="147">
        <v>0</v>
      </c>
      <c r="H373" s="178"/>
      <c r="I373" s="178"/>
      <c r="J373" s="179"/>
    </row>
    <row r="374" spans="1:10" ht="4.5" customHeight="1">
      <c r="A374" s="195"/>
      <c r="B374" s="169"/>
      <c r="C374" s="170"/>
      <c r="D374" s="170"/>
      <c r="E374" s="170"/>
      <c r="F374" s="171"/>
      <c r="G374" s="148"/>
      <c r="H374" s="164"/>
      <c r="I374" s="164"/>
      <c r="J374" s="180"/>
    </row>
    <row r="375" spans="1:10" ht="4.5" customHeight="1">
      <c r="A375" s="195"/>
      <c r="B375" s="169"/>
      <c r="C375" s="170"/>
      <c r="D375" s="170"/>
      <c r="E375" s="170"/>
      <c r="F375" s="171"/>
      <c r="G375" s="148"/>
      <c r="H375" s="164"/>
      <c r="I375" s="164"/>
      <c r="J375" s="180"/>
    </row>
    <row r="376" spans="1:10" ht="3.75" customHeight="1">
      <c r="A376" s="195"/>
      <c r="B376" s="172"/>
      <c r="C376" s="173"/>
      <c r="D376" s="173"/>
      <c r="E376" s="173"/>
      <c r="F376" s="174"/>
      <c r="G376" s="175"/>
      <c r="H376" s="165"/>
      <c r="I376" s="165"/>
      <c r="J376" s="234"/>
    </row>
    <row r="377" spans="1:10" ht="30" customHeight="1">
      <c r="A377" s="195"/>
      <c r="B377" s="166" t="s">
        <v>118</v>
      </c>
      <c r="C377" s="167"/>
      <c r="D377" s="167"/>
      <c r="E377" s="167"/>
      <c r="F377" s="168"/>
      <c r="G377" s="147">
        <v>1407747.51</v>
      </c>
      <c r="H377" s="178"/>
      <c r="I377" s="149"/>
      <c r="J377" s="71" t="s">
        <v>7</v>
      </c>
    </row>
    <row r="378" spans="1:10" ht="17.25" customHeight="1">
      <c r="A378" s="195"/>
      <c r="B378" s="169"/>
      <c r="C378" s="170"/>
      <c r="D378" s="170"/>
      <c r="E378" s="170"/>
      <c r="F378" s="171"/>
      <c r="G378" s="148"/>
      <c r="H378" s="164"/>
      <c r="I378" s="150"/>
      <c r="J378" s="72" t="s">
        <v>8</v>
      </c>
    </row>
    <row r="379" spans="1:10" ht="17.25" customHeight="1">
      <c r="A379" s="195"/>
      <c r="B379" s="169"/>
      <c r="C379" s="170"/>
      <c r="D379" s="170"/>
      <c r="E379" s="170"/>
      <c r="F379" s="171"/>
      <c r="G379" s="148"/>
      <c r="H379" s="164"/>
      <c r="I379" s="150"/>
      <c r="J379" s="72" t="s">
        <v>9</v>
      </c>
    </row>
    <row r="380" spans="1:10" ht="17.25" customHeight="1">
      <c r="A380" s="196"/>
      <c r="B380" s="172"/>
      <c r="C380" s="173"/>
      <c r="D380" s="173"/>
      <c r="E380" s="173"/>
      <c r="F380" s="174"/>
      <c r="G380" s="175"/>
      <c r="H380" s="165"/>
      <c r="I380" s="163"/>
      <c r="J380" s="81" t="s">
        <v>10</v>
      </c>
    </row>
    <row r="381" spans="1:10" ht="28.5" customHeight="1">
      <c r="A381" s="82"/>
      <c r="B381" s="83" t="s">
        <v>251</v>
      </c>
      <c r="C381" s="84">
        <f t="shared" ref="C381:H381" si="0">SUM(C18+C141+C245)</f>
        <v>868774398.83000004</v>
      </c>
      <c r="D381" s="84">
        <f t="shared" si="0"/>
        <v>822577331.33000004</v>
      </c>
      <c r="E381" s="84">
        <f t="shared" si="0"/>
        <v>832423516.73000002</v>
      </c>
      <c r="F381" s="84">
        <f t="shared" si="0"/>
        <v>74625522.859999999</v>
      </c>
      <c r="G381" s="84">
        <f t="shared" si="0"/>
        <v>784302690.57000005</v>
      </c>
      <c r="H381" s="84">
        <f t="shared" si="0"/>
        <v>-84471708.25999999</v>
      </c>
      <c r="I381" s="85" t="s">
        <v>252</v>
      </c>
      <c r="J381" s="82"/>
    </row>
    <row r="384" spans="1:10">
      <c r="B384" s="1" t="s">
        <v>74</v>
      </c>
    </row>
    <row r="385" spans="2:10" ht="56.25" customHeight="1">
      <c r="B385" s="242" t="s">
        <v>75</v>
      </c>
      <c r="C385" s="242"/>
      <c r="D385" s="242"/>
      <c r="E385" s="240" t="s">
        <v>14</v>
      </c>
      <c r="F385" s="240"/>
      <c r="G385" s="240"/>
      <c r="H385" s="240"/>
      <c r="I385" s="240"/>
      <c r="J385" s="130"/>
    </row>
    <row r="386" spans="2:10" ht="12.75" customHeight="1">
      <c r="E386" s="240" t="s">
        <v>11</v>
      </c>
      <c r="F386" s="240"/>
      <c r="G386" s="240"/>
      <c r="H386" s="240"/>
      <c r="I386" s="240"/>
      <c r="J386" s="2"/>
    </row>
    <row r="387" spans="2:10" ht="5.25" customHeight="1">
      <c r="E387" s="240"/>
      <c r="F387" s="240"/>
      <c r="G387" s="240"/>
      <c r="H387" s="240"/>
      <c r="I387" s="240"/>
      <c r="J387" s="2"/>
    </row>
    <row r="388" spans="2:10">
      <c r="E388" s="240"/>
      <c r="F388" s="240"/>
      <c r="G388" s="240"/>
      <c r="H388" s="240"/>
      <c r="I388" s="240"/>
      <c r="J388" s="2"/>
    </row>
    <row r="389" spans="2:10">
      <c r="B389" s="130"/>
      <c r="E389" s="240"/>
      <c r="F389" s="240"/>
      <c r="G389" s="240"/>
      <c r="H389" s="240"/>
      <c r="I389" s="240"/>
      <c r="J389" s="2"/>
    </row>
    <row r="390" spans="2:10" ht="12.75" customHeight="1">
      <c r="E390" s="240" t="s">
        <v>13</v>
      </c>
      <c r="F390" s="240"/>
      <c r="G390" s="240"/>
      <c r="H390" s="240"/>
      <c r="I390" s="240"/>
      <c r="J390" s="2"/>
    </row>
    <row r="391" spans="2:10">
      <c r="E391" s="240"/>
      <c r="F391" s="240"/>
      <c r="G391" s="240"/>
      <c r="H391" s="240"/>
      <c r="I391" s="240"/>
      <c r="J391" s="2"/>
    </row>
    <row r="392" spans="2:10">
      <c r="B392" s="130"/>
      <c r="E392" s="240"/>
      <c r="F392" s="240"/>
      <c r="G392" s="240"/>
      <c r="H392" s="240"/>
      <c r="I392" s="240"/>
      <c r="J392" s="2"/>
    </row>
    <row r="393" spans="2:10" ht="4.5" customHeight="1">
      <c r="E393" s="240"/>
      <c r="F393" s="240"/>
      <c r="G393" s="240"/>
      <c r="H393" s="240"/>
      <c r="I393" s="240"/>
      <c r="J393" s="2"/>
    </row>
    <row r="394" spans="2:10" ht="120.75" customHeight="1">
      <c r="B394" s="130" t="s">
        <v>12</v>
      </c>
      <c r="E394" s="241" t="s">
        <v>56</v>
      </c>
      <c r="F394" s="241"/>
      <c r="G394" s="241"/>
      <c r="H394" s="241"/>
      <c r="I394" s="241"/>
    </row>
    <row r="395" spans="2:10">
      <c r="B395" s="1" t="s">
        <v>79</v>
      </c>
    </row>
  </sheetData>
  <mergeCells count="531">
    <mergeCell ref="I370:I372"/>
    <mergeCell ref="B373:F376"/>
    <mergeCell ref="G373:G376"/>
    <mergeCell ref="E394:I394"/>
    <mergeCell ref="I373:I376"/>
    <mergeCell ref="J373:J376"/>
    <mergeCell ref="B377:F380"/>
    <mergeCell ref="G377:G380"/>
    <mergeCell ref="H377:H380"/>
    <mergeCell ref="I377:I380"/>
    <mergeCell ref="B385:D385"/>
    <mergeCell ref="E385:I385"/>
    <mergeCell ref="E390:I393"/>
    <mergeCell ref="H360:H363"/>
    <mergeCell ref="I360:I363"/>
    <mergeCell ref="J360:J363"/>
    <mergeCell ref="B364:F367"/>
    <mergeCell ref="G364:G367"/>
    <mergeCell ref="H364:H367"/>
    <mergeCell ref="I364:I367"/>
    <mergeCell ref="E386:I389"/>
    <mergeCell ref="A355:A367"/>
    <mergeCell ref="J355:J356"/>
    <mergeCell ref="B356:F356"/>
    <mergeCell ref="B357:F359"/>
    <mergeCell ref="G357:G359"/>
    <mergeCell ref="H357:H359"/>
    <mergeCell ref="I357:I359"/>
    <mergeCell ref="B360:F363"/>
    <mergeCell ref="G360:G363"/>
    <mergeCell ref="H373:H376"/>
    <mergeCell ref="A368:A380"/>
    <mergeCell ref="J368:J369"/>
    <mergeCell ref="B369:F369"/>
    <mergeCell ref="B370:F372"/>
    <mergeCell ref="G370:G372"/>
    <mergeCell ref="H370:H372"/>
    <mergeCell ref="I347:I350"/>
    <mergeCell ref="J347:J350"/>
    <mergeCell ref="B351:F354"/>
    <mergeCell ref="G351:G354"/>
    <mergeCell ref="H351:H354"/>
    <mergeCell ref="I351:I354"/>
    <mergeCell ref="A342:A354"/>
    <mergeCell ref="J342:J343"/>
    <mergeCell ref="B343:F343"/>
    <mergeCell ref="B344:F346"/>
    <mergeCell ref="G344:G346"/>
    <mergeCell ref="H344:H346"/>
    <mergeCell ref="I344:I346"/>
    <mergeCell ref="B347:F350"/>
    <mergeCell ref="G347:G350"/>
    <mergeCell ref="H347:H350"/>
    <mergeCell ref="A329:A341"/>
    <mergeCell ref="A313:A328"/>
    <mergeCell ref="E327:E328"/>
    <mergeCell ref="I318:I321"/>
    <mergeCell ref="B322:F325"/>
    <mergeCell ref="B338:F341"/>
    <mergeCell ref="G338:G341"/>
    <mergeCell ref="H338:H341"/>
    <mergeCell ref="I338:I341"/>
    <mergeCell ref="I315:I317"/>
    <mergeCell ref="B334:F337"/>
    <mergeCell ref="G334:G337"/>
    <mergeCell ref="H334:H337"/>
    <mergeCell ref="I334:I337"/>
    <mergeCell ref="J329:J330"/>
    <mergeCell ref="B330:F330"/>
    <mergeCell ref="B331:F333"/>
    <mergeCell ref="G331:G333"/>
    <mergeCell ref="H331:H333"/>
    <mergeCell ref="I331:I333"/>
    <mergeCell ref="B314:F314"/>
    <mergeCell ref="B315:F317"/>
    <mergeCell ref="G315:G317"/>
    <mergeCell ref="H315:H317"/>
    <mergeCell ref="I327:I328"/>
    <mergeCell ref="J331:J333"/>
    <mergeCell ref="J313:J314"/>
    <mergeCell ref="F327:F328"/>
    <mergeCell ref="B318:F321"/>
    <mergeCell ref="G318:G321"/>
    <mergeCell ref="H318:H321"/>
    <mergeCell ref="G327:G328"/>
    <mergeCell ref="H327:H328"/>
    <mergeCell ref="B327:B328"/>
    <mergeCell ref="C327:C328"/>
    <mergeCell ref="D327:D328"/>
    <mergeCell ref="E310:E311"/>
    <mergeCell ref="F308:F309"/>
    <mergeCell ref="G308:G309"/>
    <mergeCell ref="G322:G325"/>
    <mergeCell ref="H322:H325"/>
    <mergeCell ref="I322:I325"/>
    <mergeCell ref="F310:F311"/>
    <mergeCell ref="G310:G311"/>
    <mergeCell ref="H310:H311"/>
    <mergeCell ref="I310:I311"/>
    <mergeCell ref="A292:A312"/>
    <mergeCell ref="J292:J293"/>
    <mergeCell ref="B293:F293"/>
    <mergeCell ref="B294:F296"/>
    <mergeCell ref="G294:G296"/>
    <mergeCell ref="H294:H296"/>
    <mergeCell ref="I294:I296"/>
    <mergeCell ref="B297:F302"/>
    <mergeCell ref="G297:G302"/>
    <mergeCell ref="H297:H302"/>
    <mergeCell ref="I297:I302"/>
    <mergeCell ref="B303:F306"/>
    <mergeCell ref="G303:G306"/>
    <mergeCell ref="H303:H306"/>
    <mergeCell ref="I303:I306"/>
    <mergeCell ref="H308:H309"/>
    <mergeCell ref="I308:I309"/>
    <mergeCell ref="B308:B309"/>
    <mergeCell ref="C308:C309"/>
    <mergeCell ref="D308:D309"/>
    <mergeCell ref="E308:E309"/>
    <mergeCell ref="B310:B311"/>
    <mergeCell ref="C310:C311"/>
    <mergeCell ref="D310:D311"/>
    <mergeCell ref="H290:H291"/>
    <mergeCell ref="I290:I291"/>
    <mergeCell ref="B282:B283"/>
    <mergeCell ref="C282:C283"/>
    <mergeCell ref="D282:D283"/>
    <mergeCell ref="E282:E283"/>
    <mergeCell ref="F284:F286"/>
    <mergeCell ref="G284:G286"/>
    <mergeCell ref="H284:H286"/>
    <mergeCell ref="I284:I286"/>
    <mergeCell ref="B290:B291"/>
    <mergeCell ref="C290:C291"/>
    <mergeCell ref="D290:D291"/>
    <mergeCell ref="E290:E291"/>
    <mergeCell ref="F290:F291"/>
    <mergeCell ref="G290:G291"/>
    <mergeCell ref="B287:B289"/>
    <mergeCell ref="C287:C289"/>
    <mergeCell ref="D287:D289"/>
    <mergeCell ref="E287:E289"/>
    <mergeCell ref="H287:H289"/>
    <mergeCell ref="I287:I289"/>
    <mergeCell ref="F287:F289"/>
    <mergeCell ref="G287:G289"/>
    <mergeCell ref="B284:B286"/>
    <mergeCell ref="C284:C286"/>
    <mergeCell ref="D284:D286"/>
    <mergeCell ref="E284:E286"/>
    <mergeCell ref="F276:F278"/>
    <mergeCell ref="G276:G278"/>
    <mergeCell ref="B279:B281"/>
    <mergeCell ref="C279:C281"/>
    <mergeCell ref="D279:D281"/>
    <mergeCell ref="E279:E281"/>
    <mergeCell ref="H282:H283"/>
    <mergeCell ref="I282:I283"/>
    <mergeCell ref="F282:F283"/>
    <mergeCell ref="G282:G283"/>
    <mergeCell ref="B276:B278"/>
    <mergeCell ref="C276:C278"/>
    <mergeCell ref="D276:D278"/>
    <mergeCell ref="E276:E278"/>
    <mergeCell ref="H276:H278"/>
    <mergeCell ref="I276:I278"/>
    <mergeCell ref="F279:F281"/>
    <mergeCell ref="G279:G281"/>
    <mergeCell ref="H279:H281"/>
    <mergeCell ref="I279:I281"/>
    <mergeCell ref="I271:I273"/>
    <mergeCell ref="J272:J273"/>
    <mergeCell ref="H274:H275"/>
    <mergeCell ref="I274:I275"/>
    <mergeCell ref="G271:G273"/>
    <mergeCell ref="H271:H273"/>
    <mergeCell ref="J269:J270"/>
    <mergeCell ref="B271:B273"/>
    <mergeCell ref="C271:C273"/>
    <mergeCell ref="D271:D273"/>
    <mergeCell ref="E271:E273"/>
    <mergeCell ref="F271:F273"/>
    <mergeCell ref="B274:B275"/>
    <mergeCell ref="C274:C275"/>
    <mergeCell ref="D274:D275"/>
    <mergeCell ref="E274:E275"/>
    <mergeCell ref="F274:F275"/>
    <mergeCell ref="G274:G275"/>
    <mergeCell ref="F266:F267"/>
    <mergeCell ref="G266:G267"/>
    <mergeCell ref="H266:H267"/>
    <mergeCell ref="I266:I267"/>
    <mergeCell ref="B268:B270"/>
    <mergeCell ref="C268:C270"/>
    <mergeCell ref="F264:F265"/>
    <mergeCell ref="G264:G265"/>
    <mergeCell ref="H268:H270"/>
    <mergeCell ref="I268:I270"/>
    <mergeCell ref="B264:B265"/>
    <mergeCell ref="C264:C265"/>
    <mergeCell ref="D264:D265"/>
    <mergeCell ref="E264:E265"/>
    <mergeCell ref="D268:D270"/>
    <mergeCell ref="E268:E270"/>
    <mergeCell ref="F268:F270"/>
    <mergeCell ref="G268:G270"/>
    <mergeCell ref="A244:J244"/>
    <mergeCell ref="B246:J246"/>
    <mergeCell ref="A247:A291"/>
    <mergeCell ref="J247:J248"/>
    <mergeCell ref="B248:F248"/>
    <mergeCell ref="B249:F251"/>
    <mergeCell ref="G249:G251"/>
    <mergeCell ref="H249:H251"/>
    <mergeCell ref="I249:I251"/>
    <mergeCell ref="B259:F262"/>
    <mergeCell ref="G259:G262"/>
    <mergeCell ref="H259:H262"/>
    <mergeCell ref="I259:I262"/>
    <mergeCell ref="J249:J251"/>
    <mergeCell ref="B252:F258"/>
    <mergeCell ref="G252:G258"/>
    <mergeCell ref="H252:H258"/>
    <mergeCell ref="I252:I258"/>
    <mergeCell ref="H264:H265"/>
    <mergeCell ref="I264:I265"/>
    <mergeCell ref="B266:B267"/>
    <mergeCell ref="C266:C267"/>
    <mergeCell ref="D266:D267"/>
    <mergeCell ref="E266:E267"/>
    <mergeCell ref="B238:F241"/>
    <mergeCell ref="G238:G241"/>
    <mergeCell ref="H238:H241"/>
    <mergeCell ref="I238:I241"/>
    <mergeCell ref="B234:F237"/>
    <mergeCell ref="G234:G237"/>
    <mergeCell ref="H234:H237"/>
    <mergeCell ref="I234:I237"/>
    <mergeCell ref="J225:J228"/>
    <mergeCell ref="J229:J230"/>
    <mergeCell ref="B230:F230"/>
    <mergeCell ref="B231:F233"/>
    <mergeCell ref="G231:G233"/>
    <mergeCell ref="H231:H233"/>
    <mergeCell ref="I231:I233"/>
    <mergeCell ref="J231:J233"/>
    <mergeCell ref="B225:F228"/>
    <mergeCell ref="G225:G228"/>
    <mergeCell ref="J238:J241"/>
    <mergeCell ref="H225:H228"/>
    <mergeCell ref="I225:I228"/>
    <mergeCell ref="B221:F224"/>
    <mergeCell ref="G221:G224"/>
    <mergeCell ref="H221:H224"/>
    <mergeCell ref="I221:I224"/>
    <mergeCell ref="J216:J217"/>
    <mergeCell ref="B217:F217"/>
    <mergeCell ref="B218:F220"/>
    <mergeCell ref="G218:G220"/>
    <mergeCell ref="H218:H220"/>
    <mergeCell ref="I218:I220"/>
    <mergeCell ref="J218:J220"/>
    <mergeCell ref="B213:F215"/>
    <mergeCell ref="G213:G215"/>
    <mergeCell ref="H213:H215"/>
    <mergeCell ref="I213:I215"/>
    <mergeCell ref="J199:J202"/>
    <mergeCell ref="H209:H212"/>
    <mergeCell ref="I209:I212"/>
    <mergeCell ref="J209:J212"/>
    <mergeCell ref="A204:A215"/>
    <mergeCell ref="J204:J205"/>
    <mergeCell ref="B205:F205"/>
    <mergeCell ref="B206:F208"/>
    <mergeCell ref="G206:G208"/>
    <mergeCell ref="H206:H208"/>
    <mergeCell ref="I206:I208"/>
    <mergeCell ref="J206:J208"/>
    <mergeCell ref="B209:F212"/>
    <mergeCell ref="G209:G212"/>
    <mergeCell ref="A171:A189"/>
    <mergeCell ref="J171:J172"/>
    <mergeCell ref="J173:J175"/>
    <mergeCell ref="A190:A202"/>
    <mergeCell ref="J190:J191"/>
    <mergeCell ref="B191:F191"/>
    <mergeCell ref="B192:F194"/>
    <mergeCell ref="G192:G194"/>
    <mergeCell ref="H192:H194"/>
    <mergeCell ref="H195:H198"/>
    <mergeCell ref="I195:I198"/>
    <mergeCell ref="B199:F202"/>
    <mergeCell ref="G199:G202"/>
    <mergeCell ref="H199:H202"/>
    <mergeCell ref="I199:I202"/>
    <mergeCell ref="C188:C189"/>
    <mergeCell ref="D188:D189"/>
    <mergeCell ref="E188:E189"/>
    <mergeCell ref="F188:F189"/>
    <mergeCell ref="F185:F186"/>
    <mergeCell ref="G185:G186"/>
    <mergeCell ref="I192:I194"/>
    <mergeCell ref="J192:J194"/>
    <mergeCell ref="B195:F198"/>
    <mergeCell ref="G195:G198"/>
    <mergeCell ref="J185:J186"/>
    <mergeCell ref="H188:H189"/>
    <mergeCell ref="I188:I189"/>
    <mergeCell ref="J188:J189"/>
    <mergeCell ref="B188:B189"/>
    <mergeCell ref="G188:G189"/>
    <mergeCell ref="J180:J183"/>
    <mergeCell ref="H168:H170"/>
    <mergeCell ref="I168:I170"/>
    <mergeCell ref="B172:F172"/>
    <mergeCell ref="B173:F175"/>
    <mergeCell ref="G173:G175"/>
    <mergeCell ref="H173:H175"/>
    <mergeCell ref="H185:H186"/>
    <mergeCell ref="I185:I186"/>
    <mergeCell ref="B185:B186"/>
    <mergeCell ref="C185:C186"/>
    <mergeCell ref="D185:D186"/>
    <mergeCell ref="E185:E186"/>
    <mergeCell ref="B184:J184"/>
    <mergeCell ref="B180:F183"/>
    <mergeCell ref="G180:G183"/>
    <mergeCell ref="H180:H183"/>
    <mergeCell ref="I180:I183"/>
    <mergeCell ref="B176:F179"/>
    <mergeCell ref="G176:G179"/>
    <mergeCell ref="E168:E170"/>
    <mergeCell ref="F168:F170"/>
    <mergeCell ref="G168:G170"/>
    <mergeCell ref="H176:H179"/>
    <mergeCell ref="I176:I179"/>
    <mergeCell ref="F165:F167"/>
    <mergeCell ref="G165:G167"/>
    <mergeCell ref="H165:H167"/>
    <mergeCell ref="I165:I167"/>
    <mergeCell ref="I173:I175"/>
    <mergeCell ref="B168:B170"/>
    <mergeCell ref="C168:C170"/>
    <mergeCell ref="D168:D170"/>
    <mergeCell ref="H160:H161"/>
    <mergeCell ref="I160:I161"/>
    <mergeCell ref="B160:B161"/>
    <mergeCell ref="C160:C161"/>
    <mergeCell ref="D160:D161"/>
    <mergeCell ref="E160:E161"/>
    <mergeCell ref="B165:B167"/>
    <mergeCell ref="C165:C167"/>
    <mergeCell ref="D165:D167"/>
    <mergeCell ref="E165:E167"/>
    <mergeCell ref="F160:F161"/>
    <mergeCell ref="G160:G161"/>
    <mergeCell ref="J152:J155"/>
    <mergeCell ref="B157:B158"/>
    <mergeCell ref="C157:C158"/>
    <mergeCell ref="D157:D158"/>
    <mergeCell ref="E157:E158"/>
    <mergeCell ref="F157:F158"/>
    <mergeCell ref="G157:G158"/>
    <mergeCell ref="H157:H158"/>
    <mergeCell ref="I157:I158"/>
    <mergeCell ref="B156:J156"/>
    <mergeCell ref="H148:H151"/>
    <mergeCell ref="B136:F139"/>
    <mergeCell ref="G136:G139"/>
    <mergeCell ref="H136:H139"/>
    <mergeCell ref="A140:J140"/>
    <mergeCell ref="B142:J142"/>
    <mergeCell ref="A143:A170"/>
    <mergeCell ref="H145:H147"/>
    <mergeCell ref="I145:I147"/>
    <mergeCell ref="J145:J147"/>
    <mergeCell ref="J143:J144"/>
    <mergeCell ref="B144:F144"/>
    <mergeCell ref="B145:F147"/>
    <mergeCell ref="G145:G147"/>
    <mergeCell ref="B152:F155"/>
    <mergeCell ref="G152:G155"/>
    <mergeCell ref="H152:H155"/>
    <mergeCell ref="I152:I155"/>
    <mergeCell ref="A127:A139"/>
    <mergeCell ref="B128:F128"/>
    <mergeCell ref="B129:F131"/>
    <mergeCell ref="G129:G131"/>
    <mergeCell ref="B132:F135"/>
    <mergeCell ref="G148:G151"/>
    <mergeCell ref="A108:A126"/>
    <mergeCell ref="B109:F109"/>
    <mergeCell ref="B110:F112"/>
    <mergeCell ref="G110:G112"/>
    <mergeCell ref="B113:F118"/>
    <mergeCell ref="G113:G118"/>
    <mergeCell ref="B123:J123"/>
    <mergeCell ref="B119:F122"/>
    <mergeCell ref="G119:G122"/>
    <mergeCell ref="H119:H122"/>
    <mergeCell ref="F125:F126"/>
    <mergeCell ref="G125:G126"/>
    <mergeCell ref="B125:B126"/>
    <mergeCell ref="C125:C126"/>
    <mergeCell ref="D125:D126"/>
    <mergeCell ref="E125:E126"/>
    <mergeCell ref="A91:A107"/>
    <mergeCell ref="B92:F92"/>
    <mergeCell ref="B93:F93"/>
    <mergeCell ref="A72:A90"/>
    <mergeCell ref="B73:F73"/>
    <mergeCell ref="B74:F76"/>
    <mergeCell ref="B77:F80"/>
    <mergeCell ref="B85:J85"/>
    <mergeCell ref="B102:J102"/>
    <mergeCell ref="B81:F84"/>
    <mergeCell ref="G65:G68"/>
    <mergeCell ref="H65:H68"/>
    <mergeCell ref="J65:J68"/>
    <mergeCell ref="G81:G84"/>
    <mergeCell ref="H81:H84"/>
    <mergeCell ref="B69:J69"/>
    <mergeCell ref="J72:J73"/>
    <mergeCell ref="G74:G76"/>
    <mergeCell ref="H74:H76"/>
    <mergeCell ref="J74:J76"/>
    <mergeCell ref="G77:G80"/>
    <mergeCell ref="H77:H80"/>
    <mergeCell ref="J50:J51"/>
    <mergeCell ref="H52:H55"/>
    <mergeCell ref="J58:J60"/>
    <mergeCell ref="A32:A55"/>
    <mergeCell ref="J32:J33"/>
    <mergeCell ref="B33:F33"/>
    <mergeCell ref="B34:F36"/>
    <mergeCell ref="G34:G36"/>
    <mergeCell ref="H34:H36"/>
    <mergeCell ref="J34:J36"/>
    <mergeCell ref="B37:F40"/>
    <mergeCell ref="F47:F51"/>
    <mergeCell ref="G47:G51"/>
    <mergeCell ref="E52:E55"/>
    <mergeCell ref="F52:F55"/>
    <mergeCell ref="G52:G55"/>
    <mergeCell ref="B47:B51"/>
    <mergeCell ref="C47:C51"/>
    <mergeCell ref="A56:A71"/>
    <mergeCell ref="B57:F57"/>
    <mergeCell ref="B58:F60"/>
    <mergeCell ref="H61:H64"/>
    <mergeCell ref="J61:J64"/>
    <mergeCell ref="B65:F68"/>
    <mergeCell ref="B2:H2"/>
    <mergeCell ref="A6:J6"/>
    <mergeCell ref="A7:J7"/>
    <mergeCell ref="A10:A15"/>
    <mergeCell ref="B10:B15"/>
    <mergeCell ref="C10:C15"/>
    <mergeCell ref="D10:F11"/>
    <mergeCell ref="G10:G15"/>
    <mergeCell ref="G37:G40"/>
    <mergeCell ref="H37:H40"/>
    <mergeCell ref="H25:H27"/>
    <mergeCell ref="J20:J21"/>
    <mergeCell ref="B21:F21"/>
    <mergeCell ref="B22:F24"/>
    <mergeCell ref="G22:G24"/>
    <mergeCell ref="H22:H24"/>
    <mergeCell ref="I22:I24"/>
    <mergeCell ref="J22:J24"/>
    <mergeCell ref="I25:I27"/>
    <mergeCell ref="B28:F31"/>
    <mergeCell ref="G28:G31"/>
    <mergeCell ref="J10:J15"/>
    <mergeCell ref="D12:D15"/>
    <mergeCell ref="E12:E15"/>
    <mergeCell ref="F12:F15"/>
    <mergeCell ref="H10:H15"/>
    <mergeCell ref="I10:I15"/>
    <mergeCell ref="A17:J17"/>
    <mergeCell ref="B19:J19"/>
    <mergeCell ref="G25:G27"/>
    <mergeCell ref="B148:F151"/>
    <mergeCell ref="I148:I151"/>
    <mergeCell ref="I87:I89"/>
    <mergeCell ref="H28:H31"/>
    <mergeCell ref="I28:I31"/>
    <mergeCell ref="B25:F27"/>
    <mergeCell ref="J106:J107"/>
    <mergeCell ref="H110:H112"/>
    <mergeCell ref="H113:H118"/>
    <mergeCell ref="I113:I118"/>
    <mergeCell ref="D47:D51"/>
    <mergeCell ref="E47:E51"/>
    <mergeCell ref="B41:F44"/>
    <mergeCell ref="G41:G44"/>
    <mergeCell ref="H41:H44"/>
    <mergeCell ref="J41:J44"/>
    <mergeCell ref="B45:J45"/>
    <mergeCell ref="I52:I55"/>
    <mergeCell ref="G58:G60"/>
    <mergeCell ref="B61:F64"/>
    <mergeCell ref="G61:G64"/>
    <mergeCell ref="H58:H60"/>
    <mergeCell ref="H47:H51"/>
    <mergeCell ref="I47:I51"/>
    <mergeCell ref="G132:G135"/>
    <mergeCell ref="H132:H135"/>
    <mergeCell ref="J132:J135"/>
    <mergeCell ref="B52:B55"/>
    <mergeCell ref="C52:C55"/>
    <mergeCell ref="D52:D55"/>
    <mergeCell ref="B263:J263"/>
    <mergeCell ref="B307:J307"/>
    <mergeCell ref="B326:J326"/>
    <mergeCell ref="B87:B89"/>
    <mergeCell ref="C87:C89"/>
    <mergeCell ref="D87:D89"/>
    <mergeCell ref="E87:E89"/>
    <mergeCell ref="F87:F89"/>
    <mergeCell ref="G87:G89"/>
    <mergeCell ref="H87:H89"/>
    <mergeCell ref="H129:H131"/>
    <mergeCell ref="J129:J131"/>
    <mergeCell ref="B94:F97"/>
    <mergeCell ref="G94:G97"/>
    <mergeCell ref="H94:H97"/>
    <mergeCell ref="B98:F101"/>
    <mergeCell ref="G98:G101"/>
    <mergeCell ref="H98:H101"/>
  </mergeCells>
  <phoneticPr fontId="16" type="noConversion"/>
  <printOptions horizontalCentered="1"/>
  <pageMargins left="0.55118110236220474" right="0.55118110236220474" top="0.55118110236220474" bottom="0.35433070866141736" header="0.31496062992125984" footer="0.31496062992125984"/>
  <pageSetup paperSize="8" scale="95" fitToHeight="500" orientation="landscape" r:id="rId1"/>
  <rowBreaks count="10" manualBreakCount="10">
    <brk id="36" max="9" man="1"/>
    <brk id="64" max="9" man="1"/>
    <brk id="93" max="9" man="1"/>
    <brk id="112" max="9" man="1"/>
    <brk id="151" max="9" man="1"/>
    <brk id="183" max="9" man="1"/>
    <brk id="215" max="9" man="1"/>
    <brk id="278" max="9" man="1"/>
    <brk id="312" max="9" man="1"/>
    <brk id="36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Приложение 1 </vt:lpstr>
      <vt:lpstr>Приложение 2</vt:lpstr>
      <vt:lpstr>Приложение 3</vt:lpstr>
      <vt:lpstr>Приложение 4</vt:lpstr>
      <vt:lpstr>'Приложение 2'!Заголовки_для_печати</vt:lpstr>
      <vt:lpstr>'Приложение 3'!Заголовки_для_печати</vt:lpstr>
      <vt:lpstr>'Приложение 4'!Заголовки_для_печати</vt:lpstr>
      <vt:lpstr>'Приложение 1 '!Область_печати</vt:lpstr>
      <vt:lpstr>'Приложение 2'!Область_печати</vt:lpstr>
      <vt:lpstr>'Приложение 3'!Область_печати</vt:lpstr>
      <vt:lpstr>'Приложение 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2012-11-19T05:09:14Z</dcterms:modified>
</cp:coreProperties>
</file>